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chiesa\Desktop\"/>
    </mc:Choice>
  </mc:AlternateContent>
  <workbookProtection workbookAlgorithmName="SHA-512" workbookHashValue="dgBcWABUDYGnZiA20fH6FwZGHVR0/eOqWCh4YJtumL5p9XmFtOY9JTB3pvEyzqh80SMx0zFBrUtrF2XR5SXVvA==" workbookSaltValue="jYV1uI+bFrxSlvVssUM8uw==" workbookSpinCount="100000" lockStructure="1"/>
  <bookViews>
    <workbookView xWindow="0" yWindow="60" windowWidth="28800" windowHeight="11640" tabRatio="710"/>
  </bookViews>
  <sheets>
    <sheet name="ANAGRAFICA" sheetId="2" r:id="rId1"/>
    <sheet name="A. CURSUS STUDIORUM" sheetId="3" r:id="rId2"/>
    <sheet name="B. ESP. PROFESSIONALI" sheetId="4" r:id="rId3"/>
    <sheet name="C. ESP. VALUTAZIONE" sheetId="5" r:id="rId4"/>
    <sheet name="MOTIVAZIONI" sheetId="6" r:id="rId5"/>
    <sheet name="ELENCHI" sheetId="7" state="hidden" r:id="rId6"/>
    <sheet name="DATI" sheetId="8" state="hidden"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PROFESSIONALI'!$D$27</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PROFESSIONALI'!$D$28</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62913"/>
</workbook>
</file>

<file path=xl/calcChain.xml><?xml version="1.0" encoding="utf-8"?>
<calcChain xmlns="http://schemas.openxmlformats.org/spreadsheetml/2006/main">
  <c r="FT2" i="8" l="1"/>
  <c r="FI2" i="8"/>
  <c r="EX2" i="8"/>
  <c r="EM2" i="8"/>
  <c r="EB2" i="8"/>
  <c r="DQ2" i="8"/>
  <c r="DF2" i="8"/>
  <c r="CU2" i="8"/>
  <c r="CJ2" i="8"/>
  <c r="BY2" i="8"/>
  <c r="FS2" i="8"/>
  <c r="FH2" i="8"/>
  <c r="EW2" i="8"/>
  <c r="EL2" i="8"/>
  <c r="EA2" i="8"/>
  <c r="DP2" i="8"/>
  <c r="DE2" i="8"/>
  <c r="CT2" i="8"/>
  <c r="CI2" i="8"/>
  <c r="BX2" i="8"/>
  <c r="GX2" i="8"/>
  <c r="GW2" i="8"/>
  <c r="GV2" i="8"/>
  <c r="GU2" i="8"/>
  <c r="GT2" i="8"/>
  <c r="GS2" i="8"/>
  <c r="GR2" i="8"/>
  <c r="GQ2" i="8"/>
  <c r="GP2" i="8"/>
  <c r="GO2" i="8"/>
  <c r="GN2" i="8"/>
  <c r="GM2" i="8"/>
  <c r="GL2" i="8"/>
  <c r="GK2" i="8"/>
  <c r="GJ2" i="8"/>
  <c r="GI2" i="8"/>
  <c r="GH2" i="8"/>
  <c r="GG2" i="8"/>
  <c r="GF2" i="8"/>
  <c r="GE2" i="8"/>
  <c r="GD2" i="8"/>
  <c r="GC2" i="8"/>
  <c r="GB2" i="8"/>
  <c r="GA2" i="8"/>
  <c r="FZ2" i="8"/>
  <c r="FY2" i="8"/>
  <c r="FX2" i="8"/>
  <c r="FW2" i="8"/>
  <c r="FV2" i="8"/>
  <c r="FU2" i="8"/>
  <c r="FR2" i="8"/>
  <c r="FQ2" i="8"/>
  <c r="FP2" i="8"/>
  <c r="FO2" i="8"/>
  <c r="FN2" i="8"/>
  <c r="FM2" i="8"/>
  <c r="FL2" i="8"/>
  <c r="FK2" i="8"/>
  <c r="FJ2" i="8"/>
  <c r="FG2" i="8"/>
  <c r="FF2" i="8"/>
  <c r="FE2" i="8"/>
  <c r="FD2" i="8"/>
  <c r="FC2" i="8"/>
  <c r="FB2" i="8"/>
  <c r="FA2" i="8"/>
  <c r="EZ2" i="8"/>
  <c r="EY2" i="8"/>
  <c r="EV2" i="8"/>
  <c r="EU2" i="8"/>
  <c r="ET2" i="8"/>
  <c r="ES2" i="8"/>
  <c r="ER2" i="8"/>
  <c r="EQ2" i="8"/>
  <c r="EP2" i="8"/>
  <c r="EO2" i="8"/>
  <c r="EN2" i="8"/>
  <c r="EK2" i="8"/>
  <c r="EJ2" i="8"/>
  <c r="EI2" i="8"/>
  <c r="EH2" i="8"/>
  <c r="EG2" i="8"/>
  <c r="EF2" i="8"/>
  <c r="EE2" i="8"/>
  <c r="ED2" i="8"/>
  <c r="EC2" i="8"/>
  <c r="DZ2" i="8"/>
  <c r="DY2" i="8"/>
  <c r="DX2" i="8"/>
  <c r="DW2" i="8"/>
  <c r="DV2" i="8"/>
  <c r="DU2" i="8"/>
  <c r="DT2" i="8"/>
  <c r="DS2" i="8"/>
  <c r="DR2" i="8"/>
  <c r="DO2" i="8"/>
  <c r="DN2" i="8"/>
  <c r="DM2" i="8"/>
  <c r="DL2" i="8"/>
  <c r="DK2" i="8"/>
  <c r="DJ2" i="8"/>
  <c r="DI2" i="8"/>
  <c r="DH2" i="8"/>
  <c r="DG2" i="8"/>
  <c r="DD2" i="8"/>
  <c r="DC2" i="8"/>
  <c r="DB2" i="8"/>
  <c r="DA2" i="8"/>
  <c r="CZ2" i="8"/>
  <c r="CY2" i="8"/>
  <c r="CX2" i="8"/>
  <c r="CW2" i="8"/>
  <c r="CV2" i="8"/>
  <c r="CS2" i="8"/>
  <c r="CR2" i="8"/>
  <c r="CQ2" i="8"/>
  <c r="CP2" i="8"/>
  <c r="CO2" i="8"/>
  <c r="CN2" i="8"/>
  <c r="CM2" i="8"/>
  <c r="CL2" i="8"/>
  <c r="CK2" i="8"/>
  <c r="CH2" i="8"/>
  <c r="CG2" i="8"/>
  <c r="CF2" i="8"/>
  <c r="CE2" i="8"/>
  <c r="CD2" i="8"/>
  <c r="CC2" i="8"/>
  <c r="CB2" i="8"/>
  <c r="CA2" i="8"/>
  <c r="BZ2" i="8"/>
  <c r="BW2" i="8"/>
  <c r="BV2" i="8"/>
  <c r="BU2" i="8"/>
  <c r="BT2" i="8"/>
  <c r="BS2" i="8"/>
  <c r="BQ2" i="8"/>
  <c r="BR2" i="8"/>
  <c r="BP2" i="8"/>
  <c r="BO2" i="8"/>
  <c r="BN2" i="8"/>
  <c r="BM2" i="8"/>
  <c r="BL2" i="8"/>
  <c r="BK2" i="8"/>
  <c r="BJ2" i="8"/>
  <c r="BI2" i="8"/>
  <c r="BH2" i="8"/>
  <c r="BG2" i="8"/>
  <c r="BF2" i="8"/>
  <c r="BE2" i="8"/>
  <c r="BD2" i="8"/>
  <c r="BC2" i="8"/>
  <c r="BB2" i="8"/>
  <c r="BA2" i="8"/>
  <c r="AZ2" i="8"/>
  <c r="AY2" i="8"/>
  <c r="AX2" i="8"/>
  <c r="AW2" i="8"/>
  <c r="AV2" i="8"/>
  <c r="AU2" i="8"/>
  <c r="AT2" i="8"/>
  <c r="AS2" i="8"/>
  <c r="AR2" i="8"/>
  <c r="AQ2" i="8"/>
  <c r="AO2" i="8"/>
  <c r="AP2" i="8"/>
  <c r="AN2" i="8"/>
  <c r="AM2" i="8"/>
  <c r="AL2" i="8"/>
  <c r="AK2" i="8"/>
  <c r="AJ2" i="8"/>
  <c r="AH2" i="8"/>
  <c r="AG2" i="8"/>
  <c r="AF2" i="8"/>
  <c r="AI2" i="8"/>
  <c r="AE2" i="8"/>
  <c r="AD2" i="8"/>
  <c r="AC2" i="8"/>
  <c r="AB2" i="8"/>
  <c r="AA2" i="8"/>
  <c r="Z2" i="8"/>
  <c r="Y2" i="8"/>
  <c r="X2" i="8"/>
  <c r="W2" i="8"/>
  <c r="V2" i="8"/>
  <c r="U2" i="8"/>
  <c r="T2" i="8"/>
  <c r="S2" i="8"/>
  <c r="R2" i="8"/>
  <c r="Q2" i="8"/>
  <c r="P2" i="8"/>
  <c r="O2" i="8"/>
  <c r="M2" i="8"/>
  <c r="N2" i="8"/>
  <c r="L2" i="8"/>
  <c r="K2" i="8"/>
  <c r="I2" i="8"/>
  <c r="J2" i="8"/>
  <c r="H2" i="8"/>
  <c r="G2" i="8"/>
  <c r="F2" i="8"/>
  <c r="E2" i="8"/>
  <c r="D2" i="8"/>
  <c r="C2" i="8"/>
  <c r="B2" i="8"/>
  <c r="A2" i="8"/>
  <c r="D42" i="6"/>
  <c r="D14" i="6"/>
  <c r="D41" i="6"/>
  <c r="D40" i="6"/>
  <c r="D39" i="6"/>
  <c r="D61" i="6"/>
  <c r="D60" i="6"/>
  <c r="D59" i="6"/>
  <c r="D58" i="6"/>
  <c r="D57" i="6"/>
  <c r="D56" i="6"/>
  <c r="D55" i="6"/>
  <c r="D54" i="6"/>
  <c r="D53" i="6"/>
  <c r="D52" i="6"/>
  <c r="D47" i="6"/>
  <c r="D46" i="6"/>
  <c r="D45" i="6"/>
  <c r="D44" i="6"/>
  <c r="D33" i="6"/>
  <c r="D32" i="6"/>
  <c r="D31" i="6"/>
  <c r="D30" i="6"/>
  <c r="D29" i="6"/>
  <c r="D28" i="6"/>
  <c r="D27" i="6"/>
  <c r="D26" i="6"/>
  <c r="D25" i="6"/>
  <c r="D24" i="6"/>
  <c r="D19" i="6" l="1"/>
  <c r="D18" i="6"/>
  <c r="D17" i="6"/>
  <c r="D16" i="6"/>
  <c r="D13" i="6"/>
  <c r="D12" i="6"/>
  <c r="D11" i="6"/>
  <c r="D4" i="6" l="1"/>
  <c r="D3" i="6"/>
  <c r="D2" i="6"/>
  <c r="D1" i="6"/>
  <c r="D4" i="5"/>
  <c r="D3" i="5"/>
  <c r="D2" i="5"/>
  <c r="D1" i="5"/>
  <c r="D4" i="4"/>
  <c r="D3" i="4"/>
  <c r="D2" i="4"/>
  <c r="D1" i="4"/>
  <c r="D4" i="3"/>
  <c r="D3" i="3"/>
  <c r="D2" i="3"/>
  <c r="D1" i="3"/>
  <c r="D7" i="2" l="1"/>
  <c r="D7" i="6" l="1"/>
  <c r="D7" i="5"/>
  <c r="D7" i="4"/>
  <c r="D7" i="3"/>
</calcChain>
</file>

<file path=xl/comments1.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Indicare il proprio nome</t>
        </r>
      </text>
    </comment>
    <comment ref="D12" authorId="0" shapeId="0">
      <text>
        <r>
          <rPr>
            <sz val="9"/>
            <color indexed="81"/>
            <rFont val="Tahoma"/>
            <family val="2"/>
          </rPr>
          <t>Indicare il proprio cognome</t>
        </r>
      </text>
    </comment>
    <comment ref="D13" authorId="0" shapeId="0">
      <text>
        <r>
          <rPr>
            <sz val="9"/>
            <color indexed="81"/>
            <rFont val="Tahoma"/>
            <family val="2"/>
          </rPr>
          <t>Utilizzare la tendina per selezionare il proprio sesso</t>
        </r>
      </text>
    </comment>
    <comment ref="D15" authorId="0" shapeId="0">
      <text>
        <r>
          <rPr>
            <sz val="9"/>
            <color indexed="81"/>
            <rFont val="Tahoma"/>
            <family val="2"/>
          </rPr>
          <t>Indicare lo Stato in cui si è nati</t>
        </r>
      </text>
    </comment>
    <comment ref="D16" authorId="0" shapeId="0">
      <text>
        <r>
          <rPr>
            <sz val="9"/>
            <color indexed="81"/>
            <rFont val="Tahoma"/>
            <family val="2"/>
          </rPr>
          <t>Indicare il comune in cui si è nati</t>
        </r>
      </text>
    </comment>
    <comment ref="D17" authorId="0" shapeId="0">
      <text>
        <r>
          <rPr>
            <sz val="9"/>
            <color indexed="81"/>
            <rFont val="Tahoma"/>
            <family val="2"/>
          </rPr>
          <t>Indicare la provincia in cui si è nati (per Stati esteri indicare "EE")</t>
        </r>
      </text>
    </comment>
    <comment ref="D18" authorId="0" shapeId="0">
      <text>
        <r>
          <rPr>
            <sz val="9"/>
            <color indexed="81"/>
            <rFont val="Tahoma"/>
            <family val="2"/>
          </rPr>
          <t xml:space="preserve">Indicare la data di nascita utilizzando il formato </t>
        </r>
        <r>
          <rPr>
            <b/>
            <sz val="9"/>
            <color indexed="81"/>
            <rFont val="Tahoma"/>
            <family val="2"/>
          </rPr>
          <t>gg/mm/aaaa</t>
        </r>
      </text>
    </comment>
    <comment ref="D20" authorId="0" shapeId="0">
      <text>
        <r>
          <rPr>
            <sz val="9"/>
            <color indexed="81"/>
            <rFont val="Tahoma"/>
            <family val="2"/>
          </rPr>
          <t>Indicare l'indirizzo in cui si risiede</t>
        </r>
      </text>
    </comment>
    <comment ref="D21" authorId="0" shapeId="0">
      <text>
        <r>
          <rPr>
            <sz val="9"/>
            <color indexed="81"/>
            <rFont val="Tahoma"/>
            <family val="2"/>
          </rPr>
          <t>Indicare il comune in cui si risiede</t>
        </r>
      </text>
    </comment>
    <comment ref="D22" authorId="0" shapeId="0">
      <text>
        <r>
          <rPr>
            <sz val="9"/>
            <color indexed="81"/>
            <rFont val="Tahoma"/>
            <family val="2"/>
          </rPr>
          <t>Indicare il CAP del comune in cui si risiede</t>
        </r>
      </text>
    </comment>
    <comment ref="D23" authorId="0" shapeId="0">
      <text>
        <r>
          <rPr>
            <sz val="9"/>
            <color indexed="81"/>
            <rFont val="Tahoma"/>
            <family val="2"/>
          </rPr>
          <t>Indicare la provincia in cui si risiede (per Stati esteri indicare "EE")</t>
        </r>
      </text>
    </comment>
    <comment ref="D25" authorId="0" shapeId="0">
      <text>
        <r>
          <rPr>
            <sz val="9"/>
            <color indexed="81"/>
            <rFont val="Tahoma"/>
            <family val="2"/>
          </rPr>
          <t>Indicare solo se diverso da quello di residenza</t>
        </r>
      </text>
    </comment>
    <comment ref="D26" authorId="0" shapeId="0">
      <text>
        <r>
          <rPr>
            <sz val="9"/>
            <color indexed="81"/>
            <rFont val="Tahoma"/>
            <family val="2"/>
          </rPr>
          <t>Indicare solo se diverso da quello di residenza</t>
        </r>
      </text>
    </comment>
    <comment ref="D27" authorId="0" shapeId="0">
      <text>
        <r>
          <rPr>
            <sz val="9"/>
            <color indexed="81"/>
            <rFont val="Tahoma"/>
            <family val="2"/>
          </rPr>
          <t>Indicare solo se diverso da quello di residenza</t>
        </r>
      </text>
    </comment>
    <comment ref="D28" authorId="0" shapeId="0">
      <text>
        <r>
          <rPr>
            <sz val="9"/>
            <color indexed="81"/>
            <rFont val="Tahoma"/>
            <family val="2"/>
          </rPr>
          <t>Indicare solo se diversa da quella di residenza</t>
        </r>
      </text>
    </comment>
    <comment ref="D30" authorId="0" shapeId="0">
      <text>
        <r>
          <rPr>
            <sz val="9"/>
            <color indexed="81"/>
            <rFont val="Tahoma"/>
            <family val="2"/>
          </rPr>
          <t>Indicare il proprio codice fiscale personale</t>
        </r>
      </text>
    </comment>
    <comment ref="D31" authorId="0" shapeId="0">
      <text>
        <r>
          <rPr>
            <sz val="9"/>
            <color indexed="81"/>
            <rFont val="Tahoma"/>
            <family val="2"/>
          </rPr>
          <t>Indicare la propria partita IVA, che deve essere attiva al momento della presentazione della domanda</t>
        </r>
      </text>
    </comment>
    <comment ref="D32" authorId="0" shapeId="0">
      <text>
        <r>
          <rPr>
            <sz val="9"/>
            <color indexed="81"/>
            <rFont val="Tahoma"/>
            <family val="2"/>
          </rPr>
          <t>Se nella cella precedente si è indicata la partita IVA di ditte individuali, studi professionali associati o società tra professionisti, indicarne la denominazione</t>
        </r>
      </text>
    </comment>
    <comment ref="D34" authorId="0" shapeId="0">
      <text>
        <r>
          <rPr>
            <sz val="9"/>
            <color indexed="81"/>
            <rFont val="Tahoma"/>
            <family val="2"/>
          </rPr>
          <t>Indicare il proprio numero di telefono</t>
        </r>
      </text>
    </comment>
    <comment ref="D35" authorId="0" shapeId="0">
      <text>
        <r>
          <rPr>
            <sz val="9"/>
            <color indexed="81"/>
            <rFont val="Tahoma"/>
            <family val="2"/>
          </rPr>
          <t>Indicare il proprio numero di cellulare</t>
        </r>
      </text>
    </comment>
    <comment ref="D36" authorId="0" shapeId="0">
      <text>
        <r>
          <rPr>
            <sz val="9"/>
            <color indexed="81"/>
            <rFont val="Tahoma"/>
            <family val="2"/>
          </rPr>
          <t>Indicare - se disponibile - il proprio numero di fax</t>
        </r>
      </text>
    </comment>
    <comment ref="D37" authorId="0" shapeId="0">
      <text>
        <r>
          <rPr>
            <sz val="9"/>
            <color indexed="81"/>
            <rFont val="Tahoma"/>
            <family val="2"/>
          </rPr>
          <t>Indicare il proprio indirizzo di posta elettronica</t>
        </r>
      </text>
    </comment>
    <comment ref="D38" authorId="0" shapeId="0">
      <text>
        <r>
          <rPr>
            <sz val="9"/>
            <color indexed="81"/>
            <rFont val="Tahoma"/>
            <family val="2"/>
          </rPr>
          <t>Indicare il proprio indirizzo di Posta Elettronica Certificata (PEC)</t>
        </r>
      </text>
    </comment>
    <comment ref="D42" authorId="0" shapeId="0">
      <text>
        <r>
          <rPr>
            <sz val="9"/>
            <color indexed="81"/>
            <rFont val="Tahoma"/>
            <family val="2"/>
          </rPr>
          <t>Indicare la propria lingua madre</t>
        </r>
      </text>
    </comment>
    <comment ref="D43" authorId="0" shapeId="0">
      <text>
        <r>
          <rPr>
            <sz val="9"/>
            <color indexed="81"/>
            <rFont val="Tahoma"/>
            <family val="2"/>
          </rPr>
          <t>Indicare - se conosciuta - una prima lingua straniera</t>
        </r>
      </text>
    </comment>
    <comment ref="D44" authorId="0" shapeId="0">
      <text>
        <r>
          <rPr>
            <sz val="9"/>
            <color indexed="81"/>
            <rFont val="Tahoma"/>
            <family val="2"/>
          </rPr>
          <t>Utilizzare la tendina per selezionare il livello di conoscenza della lingua eventualmente indicata nella cella precedente</t>
        </r>
      </text>
    </comment>
    <comment ref="D45" authorId="0" shapeId="0">
      <text>
        <r>
          <rPr>
            <sz val="9"/>
            <color indexed="81"/>
            <rFont val="Tahoma"/>
            <family val="2"/>
          </rPr>
          <t>Indicare - se conosciuta - una seconda lingua straniera</t>
        </r>
      </text>
    </comment>
    <comment ref="D46" authorId="0" shapeId="0">
      <text>
        <r>
          <rPr>
            <sz val="9"/>
            <color indexed="81"/>
            <rFont val="Tahoma"/>
            <family val="2"/>
          </rPr>
          <t>Utilizzare la tendina per selezionare il livello di conoscenza della lingua eventualmente indicata nella cella precedente</t>
        </r>
      </text>
    </comment>
    <comment ref="D47" authorId="0" shapeId="0">
      <text>
        <r>
          <rPr>
            <sz val="9"/>
            <color indexed="81"/>
            <rFont val="Tahoma"/>
            <family val="2"/>
          </rPr>
          <t>Indicare - se conosciuta - una terza lingua straniera</t>
        </r>
      </text>
    </comment>
    <comment ref="D48" authorId="0" shapeId="0">
      <text>
        <r>
          <rPr>
            <sz val="9"/>
            <color indexed="81"/>
            <rFont val="Tahoma"/>
            <family val="2"/>
          </rPr>
          <t>Utilizzare la tendina per selezionare il livello di conoscenza della lingua eventualmente indicata nella cella precedente</t>
        </r>
      </text>
    </comment>
    <comment ref="D53" authorId="0" shapeId="0">
      <text>
        <r>
          <rPr>
            <sz val="9"/>
            <color indexed="81"/>
            <rFont val="Tahoma"/>
            <family val="2"/>
          </rPr>
          <t>Utilizzare la tendina per selezionare la macro-area principale per cui ci si candida</t>
        </r>
      </text>
    </comment>
    <comment ref="D54" authorId="0" shapeId="0">
      <text>
        <r>
          <rPr>
            <sz val="9"/>
            <color indexed="81"/>
            <rFont val="Tahoma"/>
            <family val="2"/>
          </rPr>
          <t>Utilizzare la tendina per selezionare, nell'ambito della macro-area principale scelta, la sotto-area principale per cui ci si candida</t>
        </r>
      </text>
    </comment>
    <comment ref="D55" authorId="0" shapeId="0">
      <text>
        <r>
          <rPr>
            <sz val="9"/>
            <color indexed="81"/>
            <rFont val="Tahoma"/>
            <family val="2"/>
          </rPr>
          <t>Utilizzare la tendina per selezionare, nell'ambito della macro-area principale scelta, la sotto-area principale per cui ci si candida</t>
        </r>
      </text>
    </comment>
    <comment ref="D56" authorId="0" shapeId="0">
      <text>
        <r>
          <rPr>
            <sz val="9"/>
            <color indexed="81"/>
            <rFont val="Tahoma"/>
            <family val="2"/>
          </rPr>
          <t>Utilizzare la tendina per selezionare, nell'ambito della macro-area principale scelta, la sotto-area principale per cui ci si candida</t>
        </r>
      </text>
    </comment>
    <comment ref="D58" authorId="0" shapeId="0">
      <text>
        <r>
          <rPr>
            <sz val="9"/>
            <color indexed="81"/>
            <rFont val="Tahoma"/>
            <family val="2"/>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text>
        <r>
          <rPr>
            <sz val="9"/>
            <color indexed="81"/>
            <rFont val="Tahoma"/>
            <family val="2"/>
          </rPr>
          <t>Utilizzare la tendina per selezionare, nell'ambito della macro-area secondaria scelta, la sotto-area principale per cui ci si candida</t>
        </r>
      </text>
    </comment>
    <comment ref="D60" authorId="0" shapeId="0">
      <text>
        <r>
          <rPr>
            <sz val="9"/>
            <color indexed="81"/>
            <rFont val="Tahoma"/>
            <family val="2"/>
          </rPr>
          <t>Se si vuole, utilizzare la tendina per selezionare, nell'ambito della macro-area secondaria scelta, la sotto-area secondaria per cui ci si candida</t>
        </r>
      </text>
    </comment>
    <comment ref="D61" authorId="0" shapeId="0">
      <text>
        <r>
          <rPr>
            <sz val="9"/>
            <color indexed="81"/>
            <rFont val="Tahoma"/>
            <family val="2"/>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1" authorId="1" shapeId="0">
      <text>
        <r>
          <rPr>
            <sz val="9"/>
            <color indexed="81"/>
            <rFont val="Tahoma"/>
            <family val="2"/>
          </rPr>
          <t>Utilizzare la tendina per selezionare il tipo di laurea conseguita</t>
        </r>
      </text>
    </comment>
    <comment ref="D12" authorId="1" shapeId="0">
      <text>
        <r>
          <rPr>
            <sz val="9"/>
            <color indexed="81"/>
            <rFont val="Tahoma"/>
            <family val="2"/>
          </rPr>
          <t>Indicare la materia in cui si è conseguita la laurea (p.e. Ingegneria Meccanica)</t>
        </r>
      </text>
    </comment>
    <comment ref="D13" authorId="1" shapeId="0">
      <text>
        <r>
          <rPr>
            <sz val="9"/>
            <color indexed="81"/>
            <rFont val="Tahoma"/>
            <family val="2"/>
          </rPr>
          <t>Indicare l'anno di conseguimento della laurea</t>
        </r>
      </text>
    </comment>
    <comment ref="D14" authorId="1" shapeId="0">
      <text>
        <r>
          <rPr>
            <sz val="9"/>
            <color indexed="81"/>
            <rFont val="Tahoma"/>
            <family val="2"/>
          </rPr>
          <t>Indicare l'Ateneo presso cui si è conseguita la laurea (p.e. Università degli Studi di Milano)</t>
        </r>
      </text>
    </comment>
    <comment ref="D15" authorId="1" shapeId="0">
      <text>
        <r>
          <rPr>
            <sz val="9"/>
            <color indexed="81"/>
            <rFont val="Tahoma"/>
            <family val="2"/>
          </rPr>
          <t>Indicare il titolo della tesi di laurea</t>
        </r>
      </text>
    </comment>
    <comment ref="D16" authorId="1" shapeId="0">
      <text>
        <r>
          <rPr>
            <sz val="9"/>
            <color indexed="81"/>
            <rFont val="Tahoma"/>
            <family val="2"/>
          </rPr>
          <t>Indicare il voto conseguito dando evidenza anche al punteggio massimo conseguibile (p.e. 105/110 o 110/110 e lode)</t>
        </r>
      </text>
    </comment>
    <comment ref="D18" authorId="1" shapeId="0">
      <text>
        <r>
          <rPr>
            <sz val="9"/>
            <color indexed="81"/>
            <rFont val="Tahoma"/>
            <family val="2"/>
          </rPr>
          <t>Qualora la laurea conseguita sia di tipo "Specialistico", indicare la materia in cui si è conseguita la laurea di primo livello</t>
        </r>
      </text>
    </comment>
    <comment ref="D19" authorId="1" shapeId="0">
      <text>
        <r>
          <rPr>
            <sz val="9"/>
            <color indexed="81"/>
            <rFont val="Tahoma"/>
            <family val="2"/>
          </rPr>
          <t>Indicare l'anno di conseguimento della laurea di primo livello</t>
        </r>
      </text>
    </comment>
    <comment ref="D20" authorId="1" shapeId="0">
      <text>
        <r>
          <rPr>
            <sz val="9"/>
            <color indexed="81"/>
            <rFont val="Tahoma"/>
            <family val="2"/>
          </rPr>
          <t>Indicare l'Ateneo presso cui si è conseguita la laurea di primo livello (p.e. Università degli Studi di Milano)</t>
        </r>
      </text>
    </comment>
    <comment ref="D21" authorId="1" shapeId="0">
      <text>
        <r>
          <rPr>
            <sz val="9"/>
            <color indexed="81"/>
            <rFont val="Tahoma"/>
            <family val="2"/>
          </rPr>
          <t>Indicare il titolo della tesi di laurea di primo livello</t>
        </r>
      </text>
    </comment>
    <comment ref="D23" authorId="1" shapeId="0">
      <text>
        <r>
          <rPr>
            <sz val="9"/>
            <color indexed="81"/>
            <rFont val="Tahoma"/>
            <family val="2"/>
          </rPr>
          <t>Utilizzare la tendina per selezionare il tipo di laurea conseguita</t>
        </r>
      </text>
    </comment>
    <comment ref="D24" authorId="1" shapeId="0">
      <text>
        <r>
          <rPr>
            <sz val="9"/>
            <color indexed="81"/>
            <rFont val="Tahoma"/>
            <family val="2"/>
          </rPr>
          <t>Indicare la materia in cui si è conseguita la laurea (p.e. Ingegneria Meccanica)</t>
        </r>
      </text>
    </comment>
    <comment ref="D25" authorId="1" shapeId="0">
      <text>
        <r>
          <rPr>
            <sz val="9"/>
            <color indexed="81"/>
            <rFont val="Tahoma"/>
            <family val="2"/>
          </rPr>
          <t>Indicare l'anno di conseguimento della laurea</t>
        </r>
      </text>
    </comment>
    <comment ref="D26" authorId="1" shapeId="0">
      <text>
        <r>
          <rPr>
            <sz val="9"/>
            <color indexed="81"/>
            <rFont val="Tahoma"/>
            <family val="2"/>
          </rPr>
          <t>Indicare l'Ateneo presso cui si è conseguita la laurea (p.e. Università degli Studi di Milano)</t>
        </r>
      </text>
    </comment>
    <comment ref="D27" authorId="1" shapeId="0">
      <text>
        <r>
          <rPr>
            <sz val="9"/>
            <color indexed="81"/>
            <rFont val="Tahoma"/>
            <family val="2"/>
          </rPr>
          <t>Indicare il titolo della tesi di laurea</t>
        </r>
      </text>
    </comment>
    <comment ref="D28" authorId="1" shapeId="0">
      <text>
        <r>
          <rPr>
            <sz val="9"/>
            <color indexed="81"/>
            <rFont val="Tahoma"/>
            <family val="2"/>
          </rPr>
          <t>Indicare il voto conseguito dando evidenza anche al punteggio massimo conseguibile (p.e. 105/110 o 110/110 e lode)</t>
        </r>
      </text>
    </comment>
    <comment ref="D30" authorId="1" shapeId="0">
      <text>
        <r>
          <rPr>
            <sz val="9"/>
            <color indexed="81"/>
            <rFont val="Tahoma"/>
            <family val="2"/>
          </rPr>
          <t>Qualora la laurea conseguita sia di tipo "Specialistico", indicare la materia in cui si è conseguita la laurea di primo livello</t>
        </r>
      </text>
    </comment>
    <comment ref="D31" authorId="1" shapeId="0">
      <text>
        <r>
          <rPr>
            <sz val="9"/>
            <color indexed="81"/>
            <rFont val="Tahoma"/>
            <family val="2"/>
          </rPr>
          <t>Indicare l'anno di conseguimento della laurea di primo livello</t>
        </r>
      </text>
    </comment>
    <comment ref="D32" authorId="1" shapeId="0">
      <text>
        <r>
          <rPr>
            <sz val="9"/>
            <color indexed="81"/>
            <rFont val="Tahoma"/>
            <family val="2"/>
          </rPr>
          <t>Indicare l'Ateneo presso cui si è conseguita la laurea di primo livello (p.e. Università degli Studi di Milano)</t>
        </r>
      </text>
    </comment>
    <comment ref="D33" authorId="1" shapeId="0">
      <text>
        <r>
          <rPr>
            <sz val="9"/>
            <color indexed="81"/>
            <rFont val="Tahoma"/>
            <family val="2"/>
          </rPr>
          <t>Indicare il titolo della tesi di laurea di primo livello</t>
        </r>
      </text>
    </comment>
    <comment ref="D37" authorId="1" shapeId="0">
      <text>
        <r>
          <rPr>
            <sz val="9"/>
            <color indexed="81"/>
            <rFont val="Tahoma"/>
            <family val="2"/>
          </rPr>
          <t>Indicare la materia dell'eventuale dottorato conseguito (p.e. Ingegneria Meccanica)</t>
        </r>
      </text>
    </comment>
    <comment ref="D38" authorId="1" shapeId="0">
      <text>
        <r>
          <rPr>
            <sz val="9"/>
            <color indexed="81"/>
            <rFont val="Tahoma"/>
            <family val="2"/>
          </rPr>
          <t>Indicare l'anno di conseguimento dell'eventuale dottorato</t>
        </r>
      </text>
    </comment>
    <comment ref="D39" authorId="1" shapeId="0">
      <text>
        <r>
          <rPr>
            <sz val="9"/>
            <color indexed="81"/>
            <rFont val="Tahoma"/>
            <family val="2"/>
          </rPr>
          <t>Indicare l'Ateneo presso cui si è conseguito l'eventuale dottorato (p.e. Università degli Studi di Milano)</t>
        </r>
      </text>
    </comment>
    <comment ref="D40" authorId="1" shapeId="0">
      <text>
        <r>
          <rPr>
            <sz val="9"/>
            <color indexed="81"/>
            <rFont val="Tahoma"/>
            <family val="2"/>
          </rPr>
          <t>Indicare il titolo dell'eventuale tesi di dottorato</t>
        </r>
      </text>
    </comment>
    <comment ref="D41" authorId="1" shapeId="0">
      <text>
        <r>
          <rPr>
            <sz val="9"/>
            <color indexed="81"/>
            <rFont val="Tahoma"/>
            <family val="2"/>
          </rPr>
          <t>Indicare il voto conseguito dando evidenza anche al punteggio massimo conseguibile (p.e. 105/110 o 110/110 e lode)</t>
        </r>
      </text>
    </comment>
    <comment ref="D45" authorId="1" shapeId="0">
      <text>
        <r>
          <rPr>
            <sz val="9"/>
            <color indexed="81"/>
            <rFont val="Tahoma"/>
            <family val="2"/>
          </rPr>
          <t>Indicare la materia dell'eventuale master di secondo livello conseguito (p.e. MBA)</t>
        </r>
      </text>
    </comment>
    <comment ref="D46" authorId="1" shapeId="0">
      <text>
        <r>
          <rPr>
            <sz val="9"/>
            <color indexed="81"/>
            <rFont val="Tahoma"/>
            <family val="2"/>
          </rPr>
          <t>Indicare l'anno di conseguimento dell'eventuale master di secondo livello</t>
        </r>
      </text>
    </comment>
    <comment ref="D47" authorId="1" shapeId="0">
      <text>
        <r>
          <rPr>
            <sz val="9"/>
            <color indexed="81"/>
            <rFont val="Tahoma"/>
            <family val="2"/>
          </rPr>
          <t>Indicare l'Ateneo presso cui si è conseguito l'eventuale master di secondo livello (p.e. Università Bocconi)</t>
        </r>
      </text>
    </comment>
    <comment ref="D48" authorId="1" shapeId="0">
      <text>
        <r>
          <rPr>
            <sz val="9"/>
            <color indexed="81"/>
            <rFont val="Tahoma"/>
            <family val="2"/>
          </rPr>
          <t>Indicare il titolo dell'eventuale tesi di master di secondo livello</t>
        </r>
      </text>
    </comment>
    <comment ref="D49" authorId="1" shapeId="0">
      <text>
        <r>
          <rPr>
            <sz val="9"/>
            <color indexed="81"/>
            <rFont val="Tahoma"/>
            <family val="2"/>
          </rPr>
          <t>Indicare il voto conseguito dando evidenza anche al punteggio massimo conseguibile (p.e. 105/110 o 110/110 e lode)</t>
        </r>
      </text>
    </comment>
  </commentList>
</comments>
</file>

<file path=xl/comments3.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4" authorId="0" shapeId="0">
      <text>
        <r>
          <rPr>
            <sz val="9"/>
            <color indexed="81"/>
            <rFont val="Tahoma"/>
            <family val="2"/>
          </rPr>
          <t>Indicare la denominazione del datore di lavoro/cliente</t>
        </r>
      </text>
    </comment>
    <comment ref="D15" authorId="0" shapeId="0">
      <text>
        <r>
          <rPr>
            <sz val="9"/>
            <color indexed="81"/>
            <rFont val="Tahoma"/>
            <family val="2"/>
          </rPr>
          <t>Indicare il comune in cui ha sede il datore di lavoro/cliente. In caso di sedi multiple indicare quella presso la quale si è operato/si opera</t>
        </r>
      </text>
    </comment>
    <comment ref="D16" authorId="0" shapeId="0">
      <text>
        <r>
          <rPr>
            <sz val="9"/>
            <color indexed="81"/>
            <rFont val="Tahoma"/>
            <family val="2"/>
          </rPr>
          <t>Indicare la provincia in cui ha sede il datore di lavoro/cliente. In caso di sedi multiple indicare quella presso la quale si è operato/si opera</t>
        </r>
      </text>
    </comment>
    <comment ref="D17" authorId="0" shapeId="0">
      <text>
        <r>
          <rPr>
            <sz val="9"/>
            <color indexed="81"/>
            <rFont val="Tahoma"/>
            <family val="2"/>
          </rPr>
          <t>Utilizzare la tendina per selezionare il tipo e la dimensione del datore di lavoro/cliente</t>
        </r>
      </text>
    </comment>
    <comment ref="D18" authorId="0" shapeId="0">
      <text>
        <r>
          <rPr>
            <sz val="9"/>
            <color indexed="81"/>
            <rFont val="Tahoma"/>
            <family val="2"/>
          </rPr>
          <t>Indicare il settore di attività in cui opera il datore di lavoro/cliente. In caso di settori multipli indicare quello in cui si è operato/si opera</t>
        </r>
      </text>
    </comment>
    <comment ref="D1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20" authorId="0" shapeId="0">
      <text>
        <r>
          <rPr>
            <sz val="9"/>
            <color indexed="81"/>
            <rFont val="Tahoma"/>
            <family val="2"/>
          </rPr>
          <t>Utilizzare la tendina per selezionare la macro-area di riferimento</t>
        </r>
      </text>
    </comment>
    <comment ref="D21" authorId="0" shapeId="0">
      <text>
        <r>
          <rPr>
            <sz val="9"/>
            <color indexed="81"/>
            <rFont val="Tahoma"/>
            <family val="2"/>
          </rPr>
          <t>Indicare le attività svolte per il datore di lavoro/cliente</t>
        </r>
      </text>
    </comment>
    <comment ref="D22" authorId="0" shapeId="0">
      <text>
        <r>
          <rPr>
            <sz val="9"/>
            <color indexed="81"/>
            <rFont val="Tahoma"/>
            <family val="2"/>
          </rPr>
          <t>Indicare le principali responsabilità affidate dal datore di lavoro/cliente</t>
        </r>
      </text>
    </comment>
    <comment ref="D2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2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26" authorId="0" shapeId="0">
      <text>
        <r>
          <rPr>
            <sz val="9"/>
            <color indexed="81"/>
            <rFont val="Tahoma"/>
            <family val="2"/>
          </rPr>
          <t>Indicare la denominazione del datore di lavoro/cliente</t>
        </r>
      </text>
    </comment>
    <comment ref="D27" authorId="0" shapeId="0">
      <text>
        <r>
          <rPr>
            <sz val="9"/>
            <color indexed="81"/>
            <rFont val="Tahoma"/>
            <family val="2"/>
          </rPr>
          <t>Indicare il comune in cui ha sede il datore di lavoro/cliente. In caso di sedi multiple indicare quella presso la quale si è operato/si opera</t>
        </r>
      </text>
    </comment>
    <comment ref="D28" authorId="0" shapeId="0">
      <text>
        <r>
          <rPr>
            <sz val="9"/>
            <color indexed="81"/>
            <rFont val="Tahoma"/>
            <family val="2"/>
          </rPr>
          <t>Indicare la provincia in cui ha sede il datore di lavoro/cliente. In caso di sedi multiple indicare quella presso la quale si è operato/si opera</t>
        </r>
      </text>
    </comment>
    <comment ref="D29" authorId="0" shapeId="0">
      <text>
        <r>
          <rPr>
            <sz val="9"/>
            <color indexed="81"/>
            <rFont val="Tahoma"/>
            <family val="2"/>
          </rPr>
          <t>Utilizzare la tendina per selezionare il tipo e la dimensione del datore di lavoro/cliente</t>
        </r>
      </text>
    </comment>
    <comment ref="D30" authorId="0" shapeId="0">
      <text>
        <r>
          <rPr>
            <sz val="9"/>
            <color indexed="81"/>
            <rFont val="Tahoma"/>
            <family val="2"/>
          </rPr>
          <t>Indicare il settore di attività in cui opera il datore di lavoro/cliente. In caso di settori multipli indicare quello in cui si è operato/si opera</t>
        </r>
      </text>
    </comment>
    <comment ref="D3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32" authorId="0" shapeId="0">
      <text>
        <r>
          <rPr>
            <sz val="9"/>
            <color indexed="81"/>
            <rFont val="Tahoma"/>
            <family val="2"/>
          </rPr>
          <t>Utilizzare la tendina per selezionare la macro-area di riferimento</t>
        </r>
      </text>
    </comment>
    <comment ref="D33" authorId="0" shapeId="0">
      <text>
        <r>
          <rPr>
            <sz val="9"/>
            <color indexed="81"/>
            <rFont val="Tahoma"/>
            <family val="2"/>
          </rPr>
          <t>Indicare le attività svolte per il datore di lavoro/cliente</t>
        </r>
      </text>
    </comment>
    <comment ref="D34" authorId="0" shapeId="0">
      <text>
        <r>
          <rPr>
            <sz val="9"/>
            <color indexed="81"/>
            <rFont val="Tahoma"/>
            <family val="2"/>
          </rPr>
          <t>Indicare le principali responsabilità affidate dal datore di lavoro/cliente</t>
        </r>
      </text>
    </comment>
    <comment ref="D3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3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38" authorId="0" shapeId="0">
      <text>
        <r>
          <rPr>
            <sz val="9"/>
            <color indexed="81"/>
            <rFont val="Tahoma"/>
            <family val="2"/>
          </rPr>
          <t>Indicare la denominazione del datore di lavoro/cliente</t>
        </r>
      </text>
    </comment>
    <comment ref="D39" authorId="0" shapeId="0">
      <text>
        <r>
          <rPr>
            <sz val="9"/>
            <color indexed="81"/>
            <rFont val="Tahoma"/>
            <family val="2"/>
          </rPr>
          <t>Indicare il comune in cui ha sede il datore di lavoro/cliente. In caso di sedi multiple indicare quella presso la quale si è operato/si opera</t>
        </r>
      </text>
    </comment>
    <comment ref="D40" authorId="0" shapeId="0">
      <text>
        <r>
          <rPr>
            <sz val="9"/>
            <color indexed="81"/>
            <rFont val="Tahoma"/>
            <family val="2"/>
          </rPr>
          <t>Indicare la provincia in cui ha sede il datore di lavoro/cliente. In caso di sedi multiple indicare quella presso la quale si è operato/si opera</t>
        </r>
      </text>
    </comment>
    <comment ref="D41" authorId="0" shapeId="0">
      <text>
        <r>
          <rPr>
            <sz val="9"/>
            <color indexed="81"/>
            <rFont val="Tahoma"/>
            <family val="2"/>
          </rPr>
          <t>Utilizzare la tendina per selezionare il tipo e la dimensione del datore di lavoro/cliente</t>
        </r>
      </text>
    </comment>
    <comment ref="D42" authorId="0" shapeId="0">
      <text>
        <r>
          <rPr>
            <sz val="9"/>
            <color indexed="81"/>
            <rFont val="Tahoma"/>
            <family val="2"/>
          </rPr>
          <t>Indicare il settore di attività in cui opera il datore di lavoro/cliente. In caso di settori multipli indicare quello in cui si è operato/si opera</t>
        </r>
      </text>
    </comment>
    <comment ref="D4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44" authorId="0" shapeId="0">
      <text>
        <r>
          <rPr>
            <sz val="9"/>
            <color indexed="81"/>
            <rFont val="Tahoma"/>
            <family val="2"/>
          </rPr>
          <t>Utilizzare la tendina per selezionare la macro-area di riferimento</t>
        </r>
      </text>
    </comment>
    <comment ref="D45" authorId="0" shapeId="0">
      <text>
        <r>
          <rPr>
            <sz val="9"/>
            <color indexed="81"/>
            <rFont val="Tahoma"/>
            <family val="2"/>
          </rPr>
          <t>Indicare le attività svolte per il datore di lavoro/cliente</t>
        </r>
      </text>
    </comment>
    <comment ref="D46" authorId="0" shapeId="0">
      <text>
        <r>
          <rPr>
            <sz val="9"/>
            <color indexed="81"/>
            <rFont val="Tahoma"/>
            <family val="2"/>
          </rPr>
          <t>Indicare le principali responsabilità affidate dal datore di lavoro/cliente</t>
        </r>
      </text>
    </comment>
    <comment ref="D4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4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50" authorId="0" shapeId="0">
      <text>
        <r>
          <rPr>
            <sz val="9"/>
            <color indexed="81"/>
            <rFont val="Tahoma"/>
            <family val="2"/>
          </rPr>
          <t>Indicare la denominazione del datore di lavoro/cliente</t>
        </r>
      </text>
    </comment>
    <comment ref="D51" authorId="0" shapeId="0">
      <text>
        <r>
          <rPr>
            <sz val="9"/>
            <color indexed="81"/>
            <rFont val="Tahoma"/>
            <family val="2"/>
          </rPr>
          <t>Indicare il comune in cui ha sede il datore di lavoro/cliente. In caso di sedi multiple indicare quella presso la quale si è operato/si opera</t>
        </r>
      </text>
    </comment>
    <comment ref="D52" authorId="0" shapeId="0">
      <text>
        <r>
          <rPr>
            <sz val="9"/>
            <color indexed="81"/>
            <rFont val="Tahoma"/>
            <family val="2"/>
          </rPr>
          <t>Indicare la provincia in cui ha sede il datore di lavoro/cliente. In caso di sedi multiple indicare quella presso la quale si è operato/si opera</t>
        </r>
      </text>
    </comment>
    <comment ref="D53" authorId="0" shapeId="0">
      <text>
        <r>
          <rPr>
            <sz val="9"/>
            <color indexed="81"/>
            <rFont val="Tahoma"/>
            <family val="2"/>
          </rPr>
          <t>Utilizzare la tendina per selezionare il tipo e la dimensione del datore di lavoro/cliente</t>
        </r>
      </text>
    </comment>
    <comment ref="D54" authorId="0" shapeId="0">
      <text>
        <r>
          <rPr>
            <sz val="9"/>
            <color indexed="81"/>
            <rFont val="Tahoma"/>
            <family val="2"/>
          </rPr>
          <t>Indicare il settore di attività in cui opera il datore di lavoro/cliente. In caso di settori multipli indicare quello in cui si è operato/si opera</t>
        </r>
      </text>
    </comment>
    <comment ref="D5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56" authorId="0" shapeId="0">
      <text>
        <r>
          <rPr>
            <sz val="9"/>
            <color indexed="81"/>
            <rFont val="Tahoma"/>
            <family val="2"/>
          </rPr>
          <t>Utilizzare la tendina per selezionare la macro-area di riferimento</t>
        </r>
      </text>
    </comment>
    <comment ref="D57" authorId="0" shapeId="0">
      <text>
        <r>
          <rPr>
            <sz val="9"/>
            <color indexed="81"/>
            <rFont val="Tahoma"/>
            <family val="2"/>
          </rPr>
          <t>Indicare le attività svolte per il datore di lavoro/cliente</t>
        </r>
      </text>
    </comment>
    <comment ref="D58" authorId="0" shapeId="0">
      <text>
        <r>
          <rPr>
            <sz val="9"/>
            <color indexed="81"/>
            <rFont val="Tahoma"/>
            <family val="2"/>
          </rPr>
          <t>Indicare le principali responsabilità affidate dal datore di lavoro/cliente</t>
        </r>
      </text>
    </comment>
    <comment ref="D6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6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62" authorId="0" shapeId="0">
      <text>
        <r>
          <rPr>
            <sz val="9"/>
            <color indexed="81"/>
            <rFont val="Tahoma"/>
            <family val="2"/>
          </rPr>
          <t>Indicare la denominazione del datore di lavoro/cliente</t>
        </r>
      </text>
    </comment>
    <comment ref="D63" authorId="0" shapeId="0">
      <text>
        <r>
          <rPr>
            <sz val="9"/>
            <color indexed="81"/>
            <rFont val="Tahoma"/>
            <family val="2"/>
          </rPr>
          <t>Indicare il comune in cui ha sede il datore di lavoro/cliente. In caso di sedi multiple indicare quella presso la quale si è operato/si opera</t>
        </r>
      </text>
    </comment>
    <comment ref="D64" authorId="0" shapeId="0">
      <text>
        <r>
          <rPr>
            <sz val="9"/>
            <color indexed="81"/>
            <rFont val="Tahoma"/>
            <family val="2"/>
          </rPr>
          <t>Indicare la provincia in cui ha sede il datore di lavoro/cliente. In caso di sedi multiple indicare quella presso la quale si è operato/si opera</t>
        </r>
      </text>
    </comment>
    <comment ref="D65" authorId="0" shapeId="0">
      <text>
        <r>
          <rPr>
            <sz val="9"/>
            <color indexed="81"/>
            <rFont val="Tahoma"/>
            <family val="2"/>
          </rPr>
          <t>Utilizzare la tendina per selezionare il tipo e la dimensione del datore di lavoro/cliente</t>
        </r>
      </text>
    </comment>
    <comment ref="D66" authorId="0" shapeId="0">
      <text>
        <r>
          <rPr>
            <sz val="9"/>
            <color indexed="81"/>
            <rFont val="Tahoma"/>
            <family val="2"/>
          </rPr>
          <t>Indicare il settore di attività in cui opera il datore di lavoro/cliente. In caso di settori multipli indicare quello in cui si è operato/si opera</t>
        </r>
      </text>
    </comment>
    <comment ref="D6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68" authorId="0" shapeId="0">
      <text>
        <r>
          <rPr>
            <sz val="9"/>
            <color indexed="81"/>
            <rFont val="Tahoma"/>
            <family val="2"/>
          </rPr>
          <t>Utilizzare la tendina per selezionare la macro-area di riferimento</t>
        </r>
      </text>
    </comment>
    <comment ref="D69" authorId="0" shapeId="0">
      <text>
        <r>
          <rPr>
            <sz val="9"/>
            <color indexed="81"/>
            <rFont val="Tahoma"/>
            <family val="2"/>
          </rPr>
          <t>Indicare le attività svolte per il datore di lavoro/cliente</t>
        </r>
      </text>
    </comment>
    <comment ref="D70" authorId="0" shapeId="0">
      <text>
        <r>
          <rPr>
            <sz val="9"/>
            <color indexed="81"/>
            <rFont val="Tahoma"/>
            <family val="2"/>
          </rPr>
          <t>Indicare le principali responsabilità affidate dal datore di lavoro/cliente</t>
        </r>
      </text>
    </comment>
    <comment ref="D7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7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74" authorId="0" shapeId="0">
      <text>
        <r>
          <rPr>
            <sz val="9"/>
            <color indexed="81"/>
            <rFont val="Tahoma"/>
            <family val="2"/>
          </rPr>
          <t>Indicare la denominazione del datore di lavoro/cliente</t>
        </r>
      </text>
    </comment>
    <comment ref="D75" authorId="0" shapeId="0">
      <text>
        <r>
          <rPr>
            <sz val="9"/>
            <color indexed="81"/>
            <rFont val="Tahoma"/>
            <family val="2"/>
          </rPr>
          <t>Indicare il comune in cui ha sede il datore di lavoro/cliente. In caso di sedi multiple indicare quella presso la quale si è operato/si opera</t>
        </r>
      </text>
    </comment>
    <comment ref="D76" authorId="0" shapeId="0">
      <text>
        <r>
          <rPr>
            <sz val="9"/>
            <color indexed="81"/>
            <rFont val="Tahoma"/>
            <family val="2"/>
          </rPr>
          <t>Indicare la provincia in cui ha sede il datore di lavoro/cliente. In caso di sedi multiple indicare quella presso la quale si è operato/si opera</t>
        </r>
      </text>
    </comment>
    <comment ref="D77" authorId="0" shapeId="0">
      <text>
        <r>
          <rPr>
            <sz val="9"/>
            <color indexed="81"/>
            <rFont val="Tahoma"/>
            <family val="2"/>
          </rPr>
          <t>Utilizzare la tendina per selezionare il tipo e la dimensione del datore di lavoro/cliente</t>
        </r>
      </text>
    </comment>
    <comment ref="D78" authorId="0" shapeId="0">
      <text>
        <r>
          <rPr>
            <sz val="9"/>
            <color indexed="81"/>
            <rFont val="Tahoma"/>
            <family val="2"/>
          </rPr>
          <t>Indicare il settore di attività in cui opera il datore di lavoro/cliente. In caso di settori multipli indicare quello in cui si è operato/si opera</t>
        </r>
      </text>
    </comment>
    <comment ref="D7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80" authorId="0" shapeId="0">
      <text>
        <r>
          <rPr>
            <sz val="9"/>
            <color indexed="81"/>
            <rFont val="Tahoma"/>
            <family val="2"/>
          </rPr>
          <t>Utilizzare la tendina per selezionare la macro-area di riferimento</t>
        </r>
      </text>
    </comment>
    <comment ref="D81" authorId="0" shapeId="0">
      <text>
        <r>
          <rPr>
            <sz val="9"/>
            <color indexed="81"/>
            <rFont val="Tahoma"/>
            <family val="2"/>
          </rPr>
          <t>Indicare le attività svolte per il datore di lavoro/cliente</t>
        </r>
      </text>
    </comment>
    <comment ref="D82" authorId="0" shapeId="0">
      <text>
        <r>
          <rPr>
            <sz val="9"/>
            <color indexed="81"/>
            <rFont val="Tahoma"/>
            <family val="2"/>
          </rPr>
          <t>Indicare le principali responsabilità affidate dal datore di lavoro/cliente</t>
        </r>
      </text>
    </comment>
    <comment ref="D8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8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86" authorId="0" shapeId="0">
      <text>
        <r>
          <rPr>
            <sz val="9"/>
            <color indexed="81"/>
            <rFont val="Tahoma"/>
            <family val="2"/>
          </rPr>
          <t>Indicare la denominazione del datore di lavoro/cliente</t>
        </r>
      </text>
    </comment>
    <comment ref="D87" authorId="0" shapeId="0">
      <text>
        <r>
          <rPr>
            <sz val="9"/>
            <color indexed="81"/>
            <rFont val="Tahoma"/>
            <family val="2"/>
          </rPr>
          <t>Indicare il comune in cui ha sede il datore di lavoro/cliente. In caso di sedi multiple indicare quella presso la quale si è operato/si opera</t>
        </r>
      </text>
    </comment>
    <comment ref="D88" authorId="0" shapeId="0">
      <text>
        <r>
          <rPr>
            <sz val="9"/>
            <color indexed="81"/>
            <rFont val="Tahoma"/>
            <family val="2"/>
          </rPr>
          <t>Indicare la provincia in cui ha sede il datore di lavoro/cliente. In caso di sedi multiple indicare quella presso la quale si è operato/si opera</t>
        </r>
      </text>
    </comment>
    <comment ref="D89" authorId="0" shapeId="0">
      <text>
        <r>
          <rPr>
            <sz val="9"/>
            <color indexed="81"/>
            <rFont val="Tahoma"/>
            <family val="2"/>
          </rPr>
          <t>Utilizzare la tendina per selezionare il tipo e la dimensione del datore di lavoro/cliente</t>
        </r>
      </text>
    </comment>
    <comment ref="D90" authorId="0" shapeId="0">
      <text>
        <r>
          <rPr>
            <sz val="9"/>
            <color indexed="81"/>
            <rFont val="Tahoma"/>
            <family val="2"/>
          </rPr>
          <t>Indicare il settore di attività in cui opera il datore di lavoro/cliente. In caso di settori multipli indicare quello in cui si è operato/si opera</t>
        </r>
      </text>
    </comment>
    <comment ref="D9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92" authorId="0" shapeId="0">
      <text>
        <r>
          <rPr>
            <sz val="9"/>
            <color indexed="81"/>
            <rFont val="Tahoma"/>
            <family val="2"/>
          </rPr>
          <t>Utilizzare la tendina per selezionare la macro-area di riferimento</t>
        </r>
      </text>
    </comment>
    <comment ref="D93" authorId="0" shapeId="0">
      <text>
        <r>
          <rPr>
            <sz val="9"/>
            <color indexed="81"/>
            <rFont val="Tahoma"/>
            <family val="2"/>
          </rPr>
          <t>Indicare le attività svolte per il datore di lavoro/cliente</t>
        </r>
      </text>
    </comment>
    <comment ref="D94" authorId="0" shapeId="0">
      <text>
        <r>
          <rPr>
            <sz val="9"/>
            <color indexed="81"/>
            <rFont val="Tahoma"/>
            <family val="2"/>
          </rPr>
          <t>Indicare le principali responsabilità affidate dal datore di lavoro/cliente</t>
        </r>
      </text>
    </comment>
    <comment ref="D9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9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98" authorId="0" shapeId="0">
      <text>
        <r>
          <rPr>
            <sz val="9"/>
            <color indexed="81"/>
            <rFont val="Tahoma"/>
            <family val="2"/>
          </rPr>
          <t>Indicare la denominazione del datore di lavoro/cliente</t>
        </r>
      </text>
    </comment>
    <comment ref="D99" authorId="0" shapeId="0">
      <text>
        <r>
          <rPr>
            <sz val="9"/>
            <color indexed="81"/>
            <rFont val="Tahoma"/>
            <family val="2"/>
          </rPr>
          <t>Indicare il comune in cui ha sede il datore di lavoro/cliente. In caso di sedi multiple indicare quella presso la quale si è operato/si opera</t>
        </r>
      </text>
    </comment>
    <comment ref="D100" authorId="0" shapeId="0">
      <text>
        <r>
          <rPr>
            <sz val="9"/>
            <color indexed="81"/>
            <rFont val="Tahoma"/>
            <family val="2"/>
          </rPr>
          <t>Indicare la provincia in cui ha sede il datore di lavoro/cliente. In caso di sedi multiple indicare quella presso la quale si è operato/si opera</t>
        </r>
      </text>
    </comment>
    <comment ref="D101" authorId="0" shapeId="0">
      <text>
        <r>
          <rPr>
            <sz val="9"/>
            <color indexed="81"/>
            <rFont val="Tahoma"/>
            <family val="2"/>
          </rPr>
          <t>Utilizzare la tendina per selezionare il tipo e la dimensione del datore di lavoro/cliente</t>
        </r>
      </text>
    </comment>
    <comment ref="D102" authorId="0" shapeId="0">
      <text>
        <r>
          <rPr>
            <sz val="9"/>
            <color indexed="81"/>
            <rFont val="Tahoma"/>
            <family val="2"/>
          </rPr>
          <t>Indicare il settore di attività in cui opera il datore di lavoro/cliente. In caso di settori multipli indicare quello in cui si è operato/si opera</t>
        </r>
      </text>
    </comment>
    <comment ref="D10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04" authorId="0" shapeId="0">
      <text>
        <r>
          <rPr>
            <sz val="9"/>
            <color indexed="81"/>
            <rFont val="Tahoma"/>
            <family val="2"/>
          </rPr>
          <t>Utilizzare la tendina per selezionare la macro-area di riferimento</t>
        </r>
      </text>
    </comment>
    <comment ref="D105" authorId="0" shapeId="0">
      <text>
        <r>
          <rPr>
            <sz val="9"/>
            <color indexed="81"/>
            <rFont val="Tahoma"/>
            <family val="2"/>
          </rPr>
          <t>Indicare le attività svolte per il datore di lavoro/cliente</t>
        </r>
      </text>
    </comment>
    <comment ref="D106" authorId="0" shapeId="0">
      <text>
        <r>
          <rPr>
            <sz val="9"/>
            <color indexed="81"/>
            <rFont val="Tahoma"/>
            <family val="2"/>
          </rPr>
          <t>Indicare le principali responsabilità affidate dal datore di lavoro/cliente</t>
        </r>
      </text>
    </comment>
    <comment ref="D10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0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10" authorId="0" shapeId="0">
      <text>
        <r>
          <rPr>
            <sz val="9"/>
            <color indexed="81"/>
            <rFont val="Tahoma"/>
            <family val="2"/>
          </rPr>
          <t>Indicare la denominazione del datore di lavoro/cliente</t>
        </r>
      </text>
    </comment>
    <comment ref="D111" authorId="0" shapeId="0">
      <text>
        <r>
          <rPr>
            <sz val="9"/>
            <color indexed="81"/>
            <rFont val="Tahoma"/>
            <family val="2"/>
          </rPr>
          <t>Indicare il comune in cui ha sede il datore di lavoro/cliente. In caso di sedi multiple indicare quella presso la quale si è operato/si opera</t>
        </r>
      </text>
    </comment>
    <comment ref="D112" authorId="0" shapeId="0">
      <text>
        <r>
          <rPr>
            <sz val="9"/>
            <color indexed="81"/>
            <rFont val="Tahoma"/>
            <family val="2"/>
          </rPr>
          <t>Indicare la provincia in cui ha sede il datore di lavoro/cliente. In caso di sedi multiple indicare quella presso la quale si è operato/si opera</t>
        </r>
      </text>
    </comment>
    <comment ref="D113" authorId="0" shapeId="0">
      <text>
        <r>
          <rPr>
            <sz val="9"/>
            <color indexed="81"/>
            <rFont val="Tahoma"/>
            <family val="2"/>
          </rPr>
          <t>Utilizzare la tendina per selezionare il tipo e la dimensione del datore di lavoro/cliente</t>
        </r>
      </text>
    </comment>
    <comment ref="D114" authorId="0" shapeId="0">
      <text>
        <r>
          <rPr>
            <sz val="9"/>
            <color indexed="81"/>
            <rFont val="Tahoma"/>
            <family val="2"/>
          </rPr>
          <t>Indicare il settore di attività in cui opera il datore di lavoro/cliente. In caso di settori multipli indicare quello in cui si è operato/si opera</t>
        </r>
      </text>
    </comment>
    <comment ref="D11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16" authorId="0" shapeId="0">
      <text>
        <r>
          <rPr>
            <sz val="9"/>
            <color indexed="81"/>
            <rFont val="Tahoma"/>
            <family val="2"/>
          </rPr>
          <t>Utilizzare la tendina per selezionare la macro-area di riferimento</t>
        </r>
      </text>
    </comment>
    <comment ref="D117" authorId="0" shapeId="0">
      <text>
        <r>
          <rPr>
            <sz val="9"/>
            <color indexed="81"/>
            <rFont val="Tahoma"/>
            <family val="2"/>
          </rPr>
          <t>Indicare le attività svolte per il datore di lavoro/cliente</t>
        </r>
      </text>
    </comment>
    <comment ref="D118" authorId="0" shapeId="0">
      <text>
        <r>
          <rPr>
            <sz val="9"/>
            <color indexed="81"/>
            <rFont val="Tahoma"/>
            <family val="2"/>
          </rPr>
          <t>Indicare le principali responsabilità affidate dal datore di lavoro/cliente</t>
        </r>
      </text>
    </comment>
    <comment ref="D12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2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22" authorId="0" shapeId="0">
      <text>
        <r>
          <rPr>
            <sz val="9"/>
            <color indexed="81"/>
            <rFont val="Tahoma"/>
            <family val="2"/>
          </rPr>
          <t>Indicare la denominazione del datore di lavoro/cliente</t>
        </r>
      </text>
    </comment>
    <comment ref="D123" authorId="0" shapeId="0">
      <text>
        <r>
          <rPr>
            <sz val="9"/>
            <color indexed="81"/>
            <rFont val="Tahoma"/>
            <family val="2"/>
          </rPr>
          <t>Indicare il comune in cui ha sede il datore di lavoro/cliente. In caso di sedi multiple indicare quella presso la quale si è operato/si opera</t>
        </r>
      </text>
    </comment>
    <comment ref="D124" authorId="0" shapeId="0">
      <text>
        <r>
          <rPr>
            <sz val="9"/>
            <color indexed="81"/>
            <rFont val="Tahoma"/>
            <family val="2"/>
          </rPr>
          <t>Indicare la provincia in cui ha sede il datore di lavoro/cliente. In caso di sedi multiple indicare quella presso la quale si è operato/si opera</t>
        </r>
      </text>
    </comment>
    <comment ref="D125" authorId="0" shapeId="0">
      <text>
        <r>
          <rPr>
            <sz val="9"/>
            <color indexed="81"/>
            <rFont val="Tahoma"/>
            <family val="2"/>
          </rPr>
          <t>Utilizzare la tendina per selezionare il tipo e la dimensione del datore di lavoro/cliente</t>
        </r>
      </text>
    </comment>
    <comment ref="D126" authorId="0" shapeId="0">
      <text>
        <r>
          <rPr>
            <sz val="9"/>
            <color indexed="81"/>
            <rFont val="Tahoma"/>
            <family val="2"/>
          </rPr>
          <t>Indicare il settore di attività in cui opera il datore di lavoro/cliente. In caso di settori multipli indicare quello in cui si è operato/si opera</t>
        </r>
      </text>
    </comment>
    <comment ref="D12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28" authorId="0" shapeId="0">
      <text>
        <r>
          <rPr>
            <sz val="9"/>
            <color indexed="81"/>
            <rFont val="Tahoma"/>
            <family val="2"/>
          </rPr>
          <t>Utilizzare la tendina per selezionare la macro-area di riferimento</t>
        </r>
      </text>
    </comment>
    <comment ref="D129" authorId="0" shapeId="0">
      <text>
        <r>
          <rPr>
            <sz val="9"/>
            <color indexed="81"/>
            <rFont val="Tahoma"/>
            <family val="2"/>
          </rPr>
          <t>Indicare le attività svolte per il datore di lavoro/cliente</t>
        </r>
      </text>
    </comment>
    <comment ref="D130" authorId="0" shapeId="0">
      <text>
        <r>
          <rPr>
            <sz val="9"/>
            <color indexed="81"/>
            <rFont val="Tahoma"/>
            <family val="2"/>
          </rPr>
          <t>Indicare le principali responsabilità affidate dal datore di lavoro/cliente</t>
        </r>
      </text>
    </comment>
  </commentList>
</comments>
</file>

<file path=xl/comments4.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2"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13" authorId="0" shapeId="0">
      <text>
        <r>
          <rPr>
            <sz val="9"/>
            <color indexed="81"/>
            <rFont val="Tahoma"/>
            <family val="2"/>
          </rPr>
          <t>Utilizzare la tendina per selezionare l'ambito di rilevanza geografica del bando pubblico valutato</t>
        </r>
      </text>
    </comment>
    <comment ref="D14" authorId="0" shapeId="0">
      <text>
        <r>
          <rPr>
            <sz val="9"/>
            <color indexed="81"/>
            <rFont val="Tahoma"/>
            <family val="2"/>
          </rPr>
          <t>Utilizzare la tendina per selezionare la tematica rilevante per il bando pubblico valutato</t>
        </r>
      </text>
    </comment>
    <comment ref="D15" authorId="0" shapeId="0">
      <text>
        <r>
          <rPr>
            <sz val="9"/>
            <color indexed="81"/>
            <rFont val="Tahoma"/>
            <family val="2"/>
          </rPr>
          <t>Indicare i riferimenti relativi al bando pubblico valutato dando conto, anche, degli estremi di pubblicazione (p.e. GUUE, GURI, BURL, etc.)</t>
        </r>
      </text>
    </comment>
    <comment ref="D16" authorId="0" shapeId="0">
      <text>
        <r>
          <rPr>
            <sz val="9"/>
            <color indexed="81"/>
            <rFont val="Tahoma"/>
            <family val="2"/>
          </rPr>
          <t>Descrivere sinteticamente gli obiettivi specifici del bando pubblico valutato</t>
        </r>
      </text>
    </comment>
    <comment ref="D17" authorId="0" shapeId="0">
      <text>
        <r>
          <rPr>
            <sz val="9"/>
            <color indexed="81"/>
            <rFont val="Tahoma"/>
            <family val="2"/>
          </rPr>
          <t>Indicare l'anno di pubblicazione del bando pubblico valutato</t>
        </r>
      </text>
    </comment>
    <comment ref="D18" authorId="0" shapeId="0">
      <text>
        <r>
          <rPr>
            <sz val="9"/>
            <color indexed="81"/>
            <rFont val="Tahoma"/>
            <family val="2"/>
          </rPr>
          <t>Utilizzare la tendina per selezionare il numero di progetti valutati nell'ambito del bando pubblico descritto</t>
        </r>
      </text>
    </comment>
    <comment ref="D19" authorId="0" shapeId="0">
      <text>
        <r>
          <rPr>
            <sz val="9"/>
            <color indexed="81"/>
            <rFont val="Tahoma"/>
            <family val="2"/>
          </rPr>
          <t>Utilizzare la tendina per selezionare la classe di investimento medio dei progetti valutati nell'ambito del bando pubblico descritto</t>
        </r>
      </text>
    </comment>
    <comment ref="D21"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22" authorId="0" shapeId="0">
      <text>
        <r>
          <rPr>
            <sz val="9"/>
            <color indexed="81"/>
            <rFont val="Tahoma"/>
            <family val="2"/>
          </rPr>
          <t>Utilizzare la tendina per selezionare l'ambito di rilevanza geografica del bando pubblico valutato</t>
        </r>
      </text>
    </comment>
    <comment ref="D23" authorId="0" shapeId="0">
      <text>
        <r>
          <rPr>
            <sz val="9"/>
            <color indexed="81"/>
            <rFont val="Tahoma"/>
            <family val="2"/>
          </rPr>
          <t>Utilizzare la tendina per selezionare la tematica rilevante per il bando pubblico valutato</t>
        </r>
      </text>
    </comment>
    <comment ref="D24" authorId="0" shapeId="0">
      <text>
        <r>
          <rPr>
            <sz val="9"/>
            <color indexed="81"/>
            <rFont val="Tahoma"/>
            <family val="2"/>
          </rPr>
          <t>Indicare i riferimenti relativi al bando pubblico valutato dando conto, anche, degli estremi di pubblicazione (p.e. GUUE, GURI, BURL, etc.)</t>
        </r>
      </text>
    </comment>
    <comment ref="D25" authorId="0" shapeId="0">
      <text>
        <r>
          <rPr>
            <sz val="9"/>
            <color indexed="81"/>
            <rFont val="Tahoma"/>
            <family val="2"/>
          </rPr>
          <t>Descrivere sinteticamente gli obiettivi specifici del bando pubblico valutato</t>
        </r>
      </text>
    </comment>
    <comment ref="D26" authorId="0" shapeId="0">
      <text>
        <r>
          <rPr>
            <sz val="9"/>
            <color indexed="81"/>
            <rFont val="Tahoma"/>
            <family val="2"/>
          </rPr>
          <t>Indicare l'anno di pubblicazione del bando pubblico valutato</t>
        </r>
      </text>
    </comment>
    <comment ref="D27" authorId="0" shapeId="0">
      <text>
        <r>
          <rPr>
            <sz val="9"/>
            <color indexed="81"/>
            <rFont val="Tahoma"/>
            <family val="2"/>
          </rPr>
          <t>Utilizzare la tendina per selezionare il numero di progetti valutati nell'ambito del bando pubblico descritto</t>
        </r>
      </text>
    </comment>
    <comment ref="D28" authorId="0" shapeId="0">
      <text>
        <r>
          <rPr>
            <sz val="9"/>
            <color indexed="81"/>
            <rFont val="Tahoma"/>
            <family val="2"/>
          </rPr>
          <t>Utilizzare la tendina per selezionare la classe di investimento medio dei progetti valutati nell'ambito del bando pubblico descritto</t>
        </r>
      </text>
    </comment>
    <comment ref="D30"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31" authorId="0" shapeId="0">
      <text>
        <r>
          <rPr>
            <sz val="9"/>
            <color indexed="81"/>
            <rFont val="Tahoma"/>
            <family val="2"/>
          </rPr>
          <t>Utilizzare la tendina per selezionare l'ambito di rilevanza geografica del bando pubblico valutato</t>
        </r>
      </text>
    </comment>
    <comment ref="D32" authorId="0" shapeId="0">
      <text>
        <r>
          <rPr>
            <sz val="9"/>
            <color indexed="81"/>
            <rFont val="Tahoma"/>
            <family val="2"/>
          </rPr>
          <t>Utilizzare la tendina per selezionare la tematica rilevante per il bando pubblico valutato</t>
        </r>
      </text>
    </comment>
    <comment ref="D33" authorId="0" shapeId="0">
      <text>
        <r>
          <rPr>
            <sz val="9"/>
            <color indexed="81"/>
            <rFont val="Tahoma"/>
            <family val="2"/>
          </rPr>
          <t>Indicare i riferimenti relativi al bando pubblico valutato dando conto, anche, degli estremi di pubblicazione (p.e. GUUE, GURI, BURL, etc.)</t>
        </r>
      </text>
    </comment>
    <comment ref="D34" authorId="0" shapeId="0">
      <text>
        <r>
          <rPr>
            <sz val="9"/>
            <color indexed="81"/>
            <rFont val="Tahoma"/>
            <family val="2"/>
          </rPr>
          <t>Descrivere sinteticamente gli obiettivi specifici del bando pubblico valutato</t>
        </r>
      </text>
    </comment>
    <comment ref="D35" authorId="0" shapeId="0">
      <text>
        <r>
          <rPr>
            <sz val="9"/>
            <color indexed="81"/>
            <rFont val="Tahoma"/>
            <family val="2"/>
          </rPr>
          <t>Indicare l'anno di pubblicazione del bando pubblico valutato</t>
        </r>
      </text>
    </comment>
    <comment ref="D36" authorId="0" shapeId="0">
      <text>
        <r>
          <rPr>
            <sz val="9"/>
            <color indexed="81"/>
            <rFont val="Tahoma"/>
            <family val="2"/>
          </rPr>
          <t>Utilizzare la tendina per selezionare il numero di progetti valutati nell'ambito del bando pubblico descritto</t>
        </r>
      </text>
    </comment>
    <comment ref="D37" authorId="0" shapeId="0">
      <text>
        <r>
          <rPr>
            <sz val="9"/>
            <color indexed="81"/>
            <rFont val="Tahoma"/>
            <family val="2"/>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Campo a compilazione automatica</t>
        </r>
      </text>
    </comment>
    <comment ref="D12" authorId="0" shapeId="0">
      <text>
        <r>
          <rPr>
            <sz val="9"/>
            <color indexed="81"/>
            <rFont val="Tahoma"/>
            <family val="2"/>
          </rPr>
          <t>Campo a compilazione automatica</t>
        </r>
      </text>
    </comment>
    <comment ref="D13" authorId="0" shapeId="0">
      <text>
        <r>
          <rPr>
            <sz val="9"/>
            <color indexed="81"/>
            <rFont val="Tahoma"/>
            <family val="2"/>
          </rPr>
          <t>Campo a compilazione automatica</t>
        </r>
      </text>
    </comment>
    <comment ref="D14" authorId="0" shapeId="0">
      <text>
        <r>
          <rPr>
            <sz val="9"/>
            <color indexed="81"/>
            <rFont val="Tahoma"/>
            <family val="2"/>
          </rPr>
          <t>Campo a compilazione automatica</t>
        </r>
      </text>
    </comment>
    <comment ref="D16" authorId="0" shapeId="0">
      <text>
        <r>
          <rPr>
            <sz val="9"/>
            <color indexed="81"/>
            <rFont val="Tahoma"/>
            <family val="2"/>
          </rPr>
          <t>Campo a compilazione automatica</t>
        </r>
      </text>
    </comment>
    <comment ref="D17" authorId="0" shapeId="0">
      <text>
        <r>
          <rPr>
            <sz val="9"/>
            <color indexed="81"/>
            <rFont val="Tahoma"/>
            <family val="2"/>
          </rPr>
          <t>Campo a compilazione automatica</t>
        </r>
      </text>
    </comment>
    <comment ref="D18" authorId="0" shapeId="0">
      <text>
        <r>
          <rPr>
            <sz val="9"/>
            <color indexed="81"/>
            <rFont val="Tahoma"/>
            <family val="2"/>
          </rPr>
          <t>Campo a compilazione automatica</t>
        </r>
      </text>
    </comment>
    <comment ref="D19" authorId="0" shapeId="0">
      <text>
        <r>
          <rPr>
            <sz val="9"/>
            <color indexed="81"/>
            <rFont val="Tahoma"/>
            <family val="2"/>
          </rPr>
          <t>Campo a compilazione automatica</t>
        </r>
      </text>
    </comment>
    <comment ref="D22"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24" authorId="0" shapeId="0">
      <text>
        <r>
          <rPr>
            <sz val="9"/>
            <color indexed="81"/>
            <rFont val="Tahoma"/>
            <family val="2"/>
          </rPr>
          <t>Campo a compilazione automatica</t>
        </r>
      </text>
    </comment>
    <comment ref="D25" authorId="0" shapeId="0">
      <text>
        <r>
          <rPr>
            <sz val="9"/>
            <color indexed="81"/>
            <rFont val="Tahoma"/>
            <family val="2"/>
          </rPr>
          <t>Campo a compilazione automatica</t>
        </r>
      </text>
    </comment>
    <comment ref="D26" authorId="0" shapeId="0">
      <text>
        <r>
          <rPr>
            <sz val="9"/>
            <color indexed="81"/>
            <rFont val="Tahoma"/>
            <family val="2"/>
          </rPr>
          <t>Campo a compilazione automatica</t>
        </r>
      </text>
    </comment>
    <comment ref="D27" authorId="0" shapeId="0">
      <text>
        <r>
          <rPr>
            <sz val="9"/>
            <color indexed="81"/>
            <rFont val="Tahoma"/>
            <family val="2"/>
          </rPr>
          <t>Campo a compilazione automatica</t>
        </r>
      </text>
    </comment>
    <comment ref="D28" authorId="0" shapeId="0">
      <text>
        <r>
          <rPr>
            <sz val="9"/>
            <color indexed="81"/>
            <rFont val="Tahoma"/>
            <family val="2"/>
          </rPr>
          <t>Campo a compilazione automatica</t>
        </r>
      </text>
    </comment>
    <comment ref="D29" authorId="0" shapeId="0">
      <text>
        <r>
          <rPr>
            <sz val="9"/>
            <color indexed="81"/>
            <rFont val="Tahoma"/>
            <family val="2"/>
          </rPr>
          <t>Campo a compilazione automatica</t>
        </r>
      </text>
    </comment>
    <comment ref="D30" authorId="0" shapeId="0">
      <text>
        <r>
          <rPr>
            <sz val="9"/>
            <color indexed="81"/>
            <rFont val="Tahoma"/>
            <family val="2"/>
          </rPr>
          <t>Campo a compilazione automatica</t>
        </r>
      </text>
    </comment>
    <comment ref="D31" authorId="0" shapeId="0">
      <text>
        <r>
          <rPr>
            <sz val="9"/>
            <color indexed="81"/>
            <rFont val="Tahoma"/>
            <family val="2"/>
          </rPr>
          <t>Campo a compilazione automatica</t>
        </r>
      </text>
    </comment>
    <comment ref="D32" authorId="0" shapeId="0">
      <text>
        <r>
          <rPr>
            <sz val="9"/>
            <color indexed="81"/>
            <rFont val="Tahoma"/>
            <family val="2"/>
          </rPr>
          <t>Campo a compilazione automatica</t>
        </r>
      </text>
    </comment>
    <comment ref="D33" authorId="0" shapeId="0">
      <text>
        <r>
          <rPr>
            <sz val="9"/>
            <color indexed="81"/>
            <rFont val="Tahoma"/>
            <family val="2"/>
          </rPr>
          <t>Campo a compilazione automatica</t>
        </r>
      </text>
    </comment>
    <comment ref="D35"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39" authorId="0" shapeId="0">
      <text>
        <r>
          <rPr>
            <sz val="9"/>
            <color indexed="81"/>
            <rFont val="Tahoma"/>
            <family val="2"/>
          </rPr>
          <t>Campo a compilazione automatica</t>
        </r>
      </text>
    </comment>
    <comment ref="D40" authorId="0" shapeId="0">
      <text>
        <r>
          <rPr>
            <sz val="9"/>
            <color indexed="81"/>
            <rFont val="Tahoma"/>
            <family val="2"/>
          </rPr>
          <t>Campo a compilazione automatica</t>
        </r>
      </text>
    </comment>
    <comment ref="D41" authorId="0" shapeId="0">
      <text>
        <r>
          <rPr>
            <sz val="9"/>
            <color indexed="81"/>
            <rFont val="Tahoma"/>
            <family val="2"/>
          </rPr>
          <t>Campo a compilazione automatica</t>
        </r>
      </text>
    </comment>
    <comment ref="D42" authorId="0" shapeId="0">
      <text>
        <r>
          <rPr>
            <sz val="9"/>
            <color indexed="81"/>
            <rFont val="Tahoma"/>
            <family val="2"/>
          </rPr>
          <t>Campo a compilazione automatica</t>
        </r>
      </text>
    </comment>
    <comment ref="D44" authorId="0" shapeId="0">
      <text>
        <r>
          <rPr>
            <sz val="9"/>
            <color indexed="81"/>
            <rFont val="Tahoma"/>
            <family val="2"/>
          </rPr>
          <t>Campo a compilazione automatica</t>
        </r>
      </text>
    </comment>
    <comment ref="D45" authorId="0" shapeId="0">
      <text>
        <r>
          <rPr>
            <sz val="9"/>
            <color indexed="81"/>
            <rFont val="Tahoma"/>
            <family val="2"/>
          </rPr>
          <t>Campo a compilazione automatica</t>
        </r>
      </text>
    </comment>
    <comment ref="D46" authorId="0" shapeId="0">
      <text>
        <r>
          <rPr>
            <sz val="9"/>
            <color indexed="81"/>
            <rFont val="Tahoma"/>
            <family val="2"/>
          </rPr>
          <t>Campo a compilazione automatica</t>
        </r>
      </text>
    </comment>
    <comment ref="D47" authorId="0" shapeId="0">
      <text>
        <r>
          <rPr>
            <sz val="9"/>
            <color indexed="81"/>
            <rFont val="Tahoma"/>
            <family val="2"/>
          </rPr>
          <t>Campo a compilazione automatica</t>
        </r>
      </text>
    </comment>
    <comment ref="D50"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52" authorId="0" shapeId="0">
      <text>
        <r>
          <rPr>
            <sz val="9"/>
            <color indexed="81"/>
            <rFont val="Tahoma"/>
            <family val="2"/>
          </rPr>
          <t>Campo a compilazione automatica</t>
        </r>
      </text>
    </comment>
    <comment ref="D53" authorId="0" shapeId="0">
      <text>
        <r>
          <rPr>
            <sz val="9"/>
            <color indexed="81"/>
            <rFont val="Tahoma"/>
            <family val="2"/>
          </rPr>
          <t>Campo a compilazione automatica</t>
        </r>
      </text>
    </comment>
    <comment ref="D54" authorId="0" shapeId="0">
      <text>
        <r>
          <rPr>
            <sz val="9"/>
            <color indexed="81"/>
            <rFont val="Tahoma"/>
            <family val="2"/>
          </rPr>
          <t>Campo a compilazione automatica</t>
        </r>
      </text>
    </comment>
    <comment ref="D55" authorId="0" shapeId="0">
      <text>
        <r>
          <rPr>
            <sz val="9"/>
            <color indexed="81"/>
            <rFont val="Tahoma"/>
            <family val="2"/>
          </rPr>
          <t>Campo a compilazione automatica</t>
        </r>
      </text>
    </comment>
    <comment ref="D56" authorId="0" shapeId="0">
      <text>
        <r>
          <rPr>
            <sz val="9"/>
            <color indexed="81"/>
            <rFont val="Tahoma"/>
            <family val="2"/>
          </rPr>
          <t>Campo a compilazione automatica</t>
        </r>
      </text>
    </comment>
    <comment ref="D57" authorId="0" shapeId="0">
      <text>
        <r>
          <rPr>
            <sz val="9"/>
            <color indexed="81"/>
            <rFont val="Tahoma"/>
            <family val="2"/>
          </rPr>
          <t>Campo a compilazione automatica</t>
        </r>
      </text>
    </comment>
    <comment ref="D58" authorId="0" shapeId="0">
      <text>
        <r>
          <rPr>
            <sz val="9"/>
            <color indexed="81"/>
            <rFont val="Tahoma"/>
            <family val="2"/>
          </rPr>
          <t>Campo a compilazione automatica</t>
        </r>
      </text>
    </comment>
    <comment ref="D59" authorId="0" shapeId="0">
      <text>
        <r>
          <rPr>
            <sz val="9"/>
            <color indexed="81"/>
            <rFont val="Tahoma"/>
            <family val="2"/>
          </rPr>
          <t>Campo a compilazione automatica</t>
        </r>
      </text>
    </comment>
    <comment ref="D60" authorId="0" shapeId="0">
      <text>
        <r>
          <rPr>
            <sz val="9"/>
            <color indexed="81"/>
            <rFont val="Tahoma"/>
            <family val="2"/>
          </rPr>
          <t>Campo a compilazione automatica</t>
        </r>
      </text>
    </comment>
    <comment ref="D61" authorId="0" shapeId="0">
      <text>
        <r>
          <rPr>
            <sz val="9"/>
            <color indexed="81"/>
            <rFont val="Tahoma"/>
            <family val="2"/>
          </rPr>
          <t>Campo a compilazione automatica</t>
        </r>
      </text>
    </comment>
    <comment ref="D64"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List>
</comments>
</file>

<file path=xl/sharedStrings.xml><?xml version="1.0" encoding="utf-8"?>
<sst xmlns="http://schemas.openxmlformats.org/spreadsheetml/2006/main" count="1044" uniqueCount="761">
  <si>
    <t>AS1 Piattaforme aeronautiche del futuro</t>
  </si>
  <si>
    <t xml:space="preserve">AS2 Sistemi ed equipaggiamenti innovativi </t>
  </si>
  <si>
    <t xml:space="preserve">AS4 Sviluppo e Innovazione Tecnologica per lo Spazio </t>
  </si>
  <si>
    <t xml:space="preserve">AS5 Protezione nello spazio e dallo spazio </t>
  </si>
  <si>
    <t>AS6 Nuove piattaforme tra la terra e lo spazio</t>
  </si>
  <si>
    <t>AGROALIMENTARE</t>
  </si>
  <si>
    <t>AG1 Sistemi produttivi per la sostenibilità delle biorisorse</t>
  </si>
  <si>
    <t>AG2 Ingredienti sostenibili per un’industria alimentare competitiva</t>
  </si>
  <si>
    <t>AG3 Alimenti sicuri per un consumo sostenibile</t>
  </si>
  <si>
    <t>AE1 Generazione e gestione distribuita dell’energia</t>
  </si>
  <si>
    <t>AE2 Evoluzione tecnologica delle fonti rinnovabili</t>
  </si>
  <si>
    <t>AE3 Sistemi di accumulo di energia</t>
  </si>
  <si>
    <t>AE4 Infrastrutture per la mobilità elettrica</t>
  </si>
  <si>
    <t>AE5 Illuminazione intelligente</t>
  </si>
  <si>
    <t>AE6 Tecnologie e materiali del sistema dell’edilizia</t>
  </si>
  <si>
    <t>AE7 Tecnologie per la gestione, il monitoraggio e il trattamento dell’acqua, dell’aria e dei rifiuti</t>
  </si>
  <si>
    <t>ICC1 Digitalizzazione, rilievo 3D e realtà virtuale</t>
  </si>
  <si>
    <t>ICC2 Conservazione e manutenzione dei beni culturali e del patrimonio artistico</t>
  </si>
  <si>
    <t>ICC3 Strumentazione e sensoristica per la diagnostica e la sicurezza dei Beni Culturali</t>
  </si>
  <si>
    <t>ICC4 Moda e Design</t>
  </si>
  <si>
    <t>IS1 Benessere</t>
  </si>
  <si>
    <t>IS2 Prevenzione</t>
  </si>
  <si>
    <t>IS3 Invecchiamento attivo</t>
  </si>
  <si>
    <t>IS4 Disabilità e riabilitazione</t>
  </si>
  <si>
    <t>IS5 Diagnostica</t>
  </si>
  <si>
    <t>IS6 Nuovi approcci terapeutici</t>
  </si>
  <si>
    <t>MA1 Produzione con processi innovativi</t>
  </si>
  <si>
    <t>MA2 Sistemi di produzione evolutivi e adattativi</t>
  </si>
  <si>
    <t>MA3 Sistemi di produzione ad alta efficienza</t>
  </si>
  <si>
    <t>MA4 Manufacturing per prodotti personalizzati</t>
  </si>
  <si>
    <t>MA5 Sistemi manifatturieri per la sostenibilità ambientale</t>
  </si>
  <si>
    <t>MS1 Nuove tecnologie per i veicoli leggeri del futuro</t>
  </si>
  <si>
    <t>MS2 Efficienza energetica e riduzione delle emissioni nei trasporti</t>
  </si>
  <si>
    <t>MS3 Sistemi intelligenti di trasporto e di mobilità sostenibile</t>
  </si>
  <si>
    <t>MS4 Sicurezza nella mobilità di persone e merci</t>
  </si>
  <si>
    <t>SCC1 Smart Living</t>
  </si>
  <si>
    <t>SCC2 Infrastrutture, reti e costruzioni intelligenti</t>
  </si>
  <si>
    <t>SCC3 Sicurezza del cittadino e della comunità</t>
  </si>
  <si>
    <t>SCC4 Inclusione sociale e lavorativa</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</si>
  <si>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</si>
  <si>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</si>
  <si>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</si>
  <si>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</si>
  <si>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</si>
  <si>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</si>
  <si>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</si>
  <si>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</si>
  <si>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</si>
  <si>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</si>
  <si>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</si>
  <si>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</si>
  <si>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AEROSPAZIO</t>
  </si>
  <si>
    <t xml:space="preserve">AS3 Applicazioni e tecnologie dallo spazio per la società </t>
  </si>
  <si>
    <t>ECOINDUSTRIA</t>
  </si>
  <si>
    <t>INDUSTRIE_CREATIVE_E_CULTURALI</t>
  </si>
  <si>
    <t>INDUSTRIA_DELLA_SALUTE</t>
  </si>
  <si>
    <t>MANIFATTURIERO_AVANZATO</t>
  </si>
  <si>
    <t>MOBILITÀ_SOSTENIBILE</t>
  </si>
  <si>
    <t>SMART_CITIES_AND_COMMUNITIES</t>
  </si>
  <si>
    <t>TECNOLOGIE_INDUSTRIALI_ABILITANTI</t>
  </si>
  <si>
    <t>Nome</t>
  </si>
  <si>
    <t>Cognome</t>
  </si>
  <si>
    <t>Stato di nascita</t>
  </si>
  <si>
    <t>Comune di nascita</t>
  </si>
  <si>
    <t>Comune di residenza</t>
  </si>
  <si>
    <t>CAP di residenza</t>
  </si>
  <si>
    <t>Indirizzo di residenza</t>
  </si>
  <si>
    <t>Indirizzo di domicilio</t>
  </si>
  <si>
    <t>Comune di domicilio</t>
  </si>
  <si>
    <t>CAP di domicilio</t>
  </si>
  <si>
    <t>Partita IVA</t>
  </si>
  <si>
    <t>Telefono</t>
  </si>
  <si>
    <t>Cellulare</t>
  </si>
  <si>
    <t>Fax</t>
  </si>
  <si>
    <t>E-mail</t>
  </si>
  <si>
    <t>PEC</t>
  </si>
  <si>
    <t>Intestatario partita IVA</t>
  </si>
  <si>
    <t>AN10</t>
  </si>
  <si>
    <t>AN11</t>
  </si>
  <si>
    <t>AN12</t>
  </si>
  <si>
    <t>AN13</t>
  </si>
  <si>
    <t>AN14</t>
  </si>
  <si>
    <t>AN15</t>
  </si>
  <si>
    <t>AN16</t>
  </si>
  <si>
    <t>AN17</t>
  </si>
  <si>
    <t>AN18</t>
  </si>
  <si>
    <t>AN19</t>
  </si>
  <si>
    <t>AN20</t>
  </si>
  <si>
    <t>AN21</t>
  </si>
  <si>
    <t>AN22</t>
  </si>
  <si>
    <t>AN23</t>
  </si>
  <si>
    <t>AN01</t>
  </si>
  <si>
    <t>AN02</t>
  </si>
  <si>
    <t>AN03</t>
  </si>
  <si>
    <t>AN04</t>
  </si>
  <si>
    <t>AN05</t>
  </si>
  <si>
    <t>AN06</t>
  </si>
  <si>
    <t>AN07</t>
  </si>
  <si>
    <t>AN08</t>
  </si>
  <si>
    <t>AN09</t>
  </si>
  <si>
    <r>
      <t xml:space="preserve">Provincia di nascita </t>
    </r>
    <r>
      <rPr>
        <b/>
        <i/>
        <sz val="10"/>
        <color theme="1"/>
        <rFont val="Arial"/>
        <family val="2"/>
      </rPr>
      <t>(sigla)</t>
    </r>
  </si>
  <si>
    <r>
      <t xml:space="preserve">Data di nascita </t>
    </r>
    <r>
      <rPr>
        <b/>
        <i/>
        <sz val="10"/>
        <color theme="1"/>
        <rFont val="Arial"/>
        <family val="2"/>
      </rPr>
      <t>(gg/mm/aaaa)</t>
    </r>
  </si>
  <si>
    <r>
      <t xml:space="preserve">Provincia di residenza </t>
    </r>
    <r>
      <rPr>
        <b/>
        <i/>
        <sz val="10"/>
        <color theme="1"/>
        <rFont val="Arial"/>
        <family val="2"/>
      </rPr>
      <t>(sigla)</t>
    </r>
  </si>
  <si>
    <r>
      <t xml:space="preserve">Provincia di domicilio </t>
    </r>
    <r>
      <rPr>
        <b/>
        <i/>
        <sz val="10"/>
        <color theme="1"/>
        <rFont val="Arial"/>
        <family val="2"/>
      </rPr>
      <t>(sigla)</t>
    </r>
  </si>
  <si>
    <t>AN00</t>
  </si>
  <si>
    <t>Candidatura di</t>
  </si>
  <si>
    <t>AN24</t>
  </si>
  <si>
    <t>AN25</t>
  </si>
  <si>
    <t>AN26</t>
  </si>
  <si>
    <t>AN27</t>
  </si>
  <si>
    <t>AN28</t>
  </si>
  <si>
    <t>AN29</t>
  </si>
  <si>
    <t>Sesso</t>
  </si>
  <si>
    <t>M</t>
  </si>
  <si>
    <t>F</t>
  </si>
  <si>
    <t>Posizionarsi sopra una cella per visualizzare le relative istruzioni di compilazione</t>
  </si>
  <si>
    <t>La compilazione delle celle evidenziate in giallo è obbligatoria</t>
  </si>
  <si>
    <t>Le celle evideziate in rosso si compilano automaticamente</t>
  </si>
  <si>
    <t>ISTRUZIONI</t>
  </si>
  <si>
    <t>CS00</t>
  </si>
  <si>
    <t>EP00</t>
  </si>
  <si>
    <t>EV00</t>
  </si>
  <si>
    <t>MOTIVAZIONI</t>
  </si>
  <si>
    <t>MO00</t>
  </si>
  <si>
    <t>Lingua madre</t>
  </si>
  <si>
    <t>Lingue</t>
  </si>
  <si>
    <t>Lingua straniera 1 (LS1)</t>
  </si>
  <si>
    <t>LS1 / Livello</t>
  </si>
  <si>
    <t>Lingua straniera 2 (LS2)</t>
  </si>
  <si>
    <t>LS2 / Livello</t>
  </si>
  <si>
    <t>Lingua straniera 3 (LS3)</t>
  </si>
  <si>
    <t>LS3 / Livello</t>
  </si>
  <si>
    <t>AN30</t>
  </si>
  <si>
    <t>AN31</t>
  </si>
  <si>
    <t>AN32</t>
  </si>
  <si>
    <t>AN33</t>
  </si>
  <si>
    <t>AN34</t>
  </si>
  <si>
    <t>AN35</t>
  </si>
  <si>
    <t>AN36</t>
  </si>
  <si>
    <t>Laurea</t>
  </si>
  <si>
    <t>Vecchio ordinamento</t>
  </si>
  <si>
    <t>Specialistica</t>
  </si>
  <si>
    <t>CS01</t>
  </si>
  <si>
    <t>Conseguita nel</t>
  </si>
  <si>
    <t>Presso</t>
  </si>
  <si>
    <t>Titolo della tesi</t>
  </si>
  <si>
    <t>Voto conseguito</t>
  </si>
  <si>
    <t>CS02</t>
  </si>
  <si>
    <t>CS03</t>
  </si>
  <si>
    <t>CS04</t>
  </si>
  <si>
    <t>CS05</t>
  </si>
  <si>
    <t>CS06</t>
  </si>
  <si>
    <t>CS07</t>
  </si>
  <si>
    <t>CS08</t>
  </si>
  <si>
    <t>CS09</t>
  </si>
  <si>
    <t>CS10</t>
  </si>
  <si>
    <t>CS11</t>
  </si>
  <si>
    <t>CS12</t>
  </si>
  <si>
    <t>CS13</t>
  </si>
  <si>
    <t>CS14</t>
  </si>
  <si>
    <t>CS15</t>
  </si>
  <si>
    <t>CS16</t>
  </si>
  <si>
    <t>CS17</t>
  </si>
  <si>
    <t>CS18</t>
  </si>
  <si>
    <t>CS19</t>
  </si>
  <si>
    <t>CS20</t>
  </si>
  <si>
    <t>Conseguito nel</t>
  </si>
  <si>
    <t>CS21</t>
  </si>
  <si>
    <t>CS22</t>
  </si>
  <si>
    <t>CS23</t>
  </si>
  <si>
    <t>CS24</t>
  </si>
  <si>
    <t>CS25</t>
  </si>
  <si>
    <t>1. DATI ANAGRAFICI</t>
  </si>
  <si>
    <t>2. LINGUE</t>
  </si>
  <si>
    <t>3. AMBITI DI CANDIDATURA</t>
  </si>
  <si>
    <t>4. LAUREA</t>
  </si>
  <si>
    <t>5. DOTTORATO</t>
  </si>
  <si>
    <t>6. MASTER DI SECONDO LIVELLO</t>
  </si>
  <si>
    <t>CS26</t>
  </si>
  <si>
    <t>CS27</t>
  </si>
  <si>
    <t>CS28</t>
  </si>
  <si>
    <t>CS29</t>
  </si>
  <si>
    <t>CS30</t>
  </si>
  <si>
    <t>Solo se Tipo laurea = Specialistica indicare</t>
  </si>
  <si>
    <t>La compilazione delle celle evidenziate in verde è facoltativa, ma consigliata se pertinente</t>
  </si>
  <si>
    <t>Codice fiscale personale</t>
  </si>
  <si>
    <t>Settore di attività</t>
  </si>
  <si>
    <t>Principali responsabilità</t>
  </si>
  <si>
    <t>EP01</t>
  </si>
  <si>
    <t>EP02</t>
  </si>
  <si>
    <t>EP03</t>
  </si>
  <si>
    <t>EP04</t>
  </si>
  <si>
    <t>EP05</t>
  </si>
  <si>
    <t>EP06</t>
  </si>
  <si>
    <t>EP07</t>
  </si>
  <si>
    <t>EP08</t>
  </si>
  <si>
    <t>EP09</t>
  </si>
  <si>
    <t>Descrizione delle attività svolte</t>
  </si>
  <si>
    <t>Tipo e dimensione</t>
  </si>
  <si>
    <t>1 Micro impresa (&lt; 10 dipendenti)</t>
  </si>
  <si>
    <t>2 Piccola impresa (&lt; 50 dipendenti)</t>
  </si>
  <si>
    <t>3 Media impresa (&lt; 250 dipendenti)</t>
  </si>
  <si>
    <t>Dimensione e tipo</t>
  </si>
  <si>
    <t>7 Università o centro di ricerca privato</t>
  </si>
  <si>
    <t>6 Università o centro di ricerca pubblico</t>
  </si>
  <si>
    <t>5 Ente pubblico</t>
  </si>
  <si>
    <t>4 Grande impresa o multinazionale</t>
  </si>
  <si>
    <t>ANAGRAFICA, LINGUE E AMBITI DI CANDIDATURA</t>
  </si>
  <si>
    <t>LAUREA, DOTTORATO, MASTER E CORSI DI SPECIALIZZAZIONE</t>
  </si>
  <si>
    <t>ESPERIENZE PROFESSIONALI, PROGETTI E PUBBLICAZIONI</t>
  </si>
  <si>
    <t>ESPERIENZE DI VALUTAZIONE</t>
  </si>
  <si>
    <t>EP10</t>
  </si>
  <si>
    <t>EP11</t>
  </si>
  <si>
    <t>EP12</t>
  </si>
  <si>
    <t>EP13</t>
  </si>
  <si>
    <t>EP14</t>
  </si>
  <si>
    <t>EP15</t>
  </si>
  <si>
    <t>EP16</t>
  </si>
  <si>
    <t>EP17</t>
  </si>
  <si>
    <t>EP18</t>
  </si>
  <si>
    <t>EP19</t>
  </si>
  <si>
    <t>EP20</t>
  </si>
  <si>
    <t>EP21</t>
  </si>
  <si>
    <t>EP22</t>
  </si>
  <si>
    <t>EP23</t>
  </si>
  <si>
    <t>EP24</t>
  </si>
  <si>
    <t>EP25</t>
  </si>
  <si>
    <t>EP26</t>
  </si>
  <si>
    <t>EP27</t>
  </si>
  <si>
    <t>EP28</t>
  </si>
  <si>
    <t>EP29</t>
  </si>
  <si>
    <t>EP30</t>
  </si>
  <si>
    <t>EP31</t>
  </si>
  <si>
    <t>EP32</t>
  </si>
  <si>
    <t>EP33</t>
  </si>
  <si>
    <t>EP34</t>
  </si>
  <si>
    <t>EP35</t>
  </si>
  <si>
    <t>EP36</t>
  </si>
  <si>
    <t>EP37</t>
  </si>
  <si>
    <t>EP38</t>
  </si>
  <si>
    <t>EP39</t>
  </si>
  <si>
    <t>EP40</t>
  </si>
  <si>
    <t>EP41</t>
  </si>
  <si>
    <t>EP42</t>
  </si>
  <si>
    <t>EP43</t>
  </si>
  <si>
    <t>EP44</t>
  </si>
  <si>
    <t>EP45</t>
  </si>
  <si>
    <t>EP46</t>
  </si>
  <si>
    <t>EP47</t>
  </si>
  <si>
    <t>EP48</t>
  </si>
  <si>
    <t>EP49</t>
  </si>
  <si>
    <t>EP50</t>
  </si>
  <si>
    <t>EP51</t>
  </si>
  <si>
    <t>EP52</t>
  </si>
  <si>
    <t>EP53</t>
  </si>
  <si>
    <t>EP54</t>
  </si>
  <si>
    <t>EP55</t>
  </si>
  <si>
    <t>EP56</t>
  </si>
  <si>
    <t>EP57</t>
  </si>
  <si>
    <t>EP58</t>
  </si>
  <si>
    <t>EP59</t>
  </si>
  <si>
    <t>EP60</t>
  </si>
  <si>
    <t>EP61</t>
  </si>
  <si>
    <t>EP62</t>
  </si>
  <si>
    <t>EP63</t>
  </si>
  <si>
    <t>EP64</t>
  </si>
  <si>
    <t>EP65</t>
  </si>
  <si>
    <t>EP66</t>
  </si>
  <si>
    <t>EP67</t>
  </si>
  <si>
    <t>EP68</t>
  </si>
  <si>
    <t>EP69</t>
  </si>
  <si>
    <t>EP70</t>
  </si>
  <si>
    <t>EP71</t>
  </si>
  <si>
    <t>EP72</t>
  </si>
  <si>
    <t>EP73</t>
  </si>
  <si>
    <t>EP74</t>
  </si>
  <si>
    <t>EP75</t>
  </si>
  <si>
    <t>EP76</t>
  </si>
  <si>
    <t>EP77</t>
  </si>
  <si>
    <t>EP78</t>
  </si>
  <si>
    <t>EP79</t>
  </si>
  <si>
    <t>EP80</t>
  </si>
  <si>
    <t>EP81</t>
  </si>
  <si>
    <t>EP82</t>
  </si>
  <si>
    <t>EP83</t>
  </si>
  <si>
    <t>EP84</t>
  </si>
  <si>
    <t>EP85</t>
  </si>
  <si>
    <t>EP86</t>
  </si>
  <si>
    <t>EP87</t>
  </si>
  <si>
    <t>EP88</t>
  </si>
  <si>
    <t>EP89</t>
  </si>
  <si>
    <t>EP90</t>
  </si>
  <si>
    <t>Livello progetto</t>
  </si>
  <si>
    <t>Partecipanti progetto</t>
  </si>
  <si>
    <t>1 Uno</t>
  </si>
  <si>
    <t>2 Da due a cinque</t>
  </si>
  <si>
    <t>3 Da sei a dieci</t>
  </si>
  <si>
    <t>4 Oltre 10</t>
  </si>
  <si>
    <t>Budget progetto</t>
  </si>
  <si>
    <t>1 Fino a 50.000 Euro</t>
  </si>
  <si>
    <t>2 Da 50.000 a 200.000 Euro</t>
  </si>
  <si>
    <t>3 Da 200.000 a 500.000 Euro</t>
  </si>
  <si>
    <t>4 Da 500.000 a 1.000.000 Euro</t>
  </si>
  <si>
    <t>Durata progetto</t>
  </si>
  <si>
    <t>1 Fino a 6 mesi</t>
  </si>
  <si>
    <t>2 Da 6 mesi a 1 anno</t>
  </si>
  <si>
    <t>3 Da 1 a 2 anni</t>
  </si>
  <si>
    <t>4 Da 2 a 5 anni</t>
  </si>
  <si>
    <t>5 Oltre 5 anni</t>
  </si>
  <si>
    <t>5 Da 1.000.000 a 5.000.000 Euro</t>
  </si>
  <si>
    <t>6 Oltre 5.000.000 Euro</t>
  </si>
  <si>
    <t>Ruolo progetto</t>
  </si>
  <si>
    <t>1 Membro del team di progetto</t>
  </si>
  <si>
    <t>2 Responsabile amministrativo del singolo partecipante</t>
  </si>
  <si>
    <t>3 Responsabile amministrativo dell'intero progetto</t>
  </si>
  <si>
    <t>4 Responsabile tecnico del singolo partecipante</t>
  </si>
  <si>
    <t>5 Responsabile tecnico dell'intero progetto</t>
  </si>
  <si>
    <t>6 Project Manager del singolo partecipante</t>
  </si>
  <si>
    <t>7 Project Manager dell'intero progetto</t>
  </si>
  <si>
    <t>2 Elementare</t>
  </si>
  <si>
    <t>5 Sufficiente</t>
  </si>
  <si>
    <t>7 Professionale</t>
  </si>
  <si>
    <t>9 Madrelingua equivalente</t>
  </si>
  <si>
    <t>3 Partnership nazionale</t>
  </si>
  <si>
    <t>4 Partnership internazionale</t>
  </si>
  <si>
    <t>2 Partnership locale</t>
  </si>
  <si>
    <t>1 Interno al datore di lavoro/cliente</t>
  </si>
  <si>
    <t>EP91</t>
  </si>
  <si>
    <t>EP92</t>
  </si>
  <si>
    <t>EP93</t>
  </si>
  <si>
    <t>EP94</t>
  </si>
  <si>
    <t>EP95</t>
  </si>
  <si>
    <t>EP96</t>
  </si>
  <si>
    <t>EP97</t>
  </si>
  <si>
    <t>EP98</t>
  </si>
  <si>
    <t>EP99</t>
  </si>
  <si>
    <t>EP100</t>
  </si>
  <si>
    <t>EP101</t>
  </si>
  <si>
    <t>EP102</t>
  </si>
  <si>
    <t>EP103</t>
  </si>
  <si>
    <t>EP104</t>
  </si>
  <si>
    <t>EP105</t>
  </si>
  <si>
    <t>EP106</t>
  </si>
  <si>
    <t>EP107</t>
  </si>
  <si>
    <t>EP108</t>
  </si>
  <si>
    <t>EP109</t>
  </si>
  <si>
    <t>EP110</t>
  </si>
  <si>
    <t>Pubblicazioni</t>
  </si>
  <si>
    <t>Anno</t>
  </si>
  <si>
    <t>1 Articolo su giornale o rivista non specialistica</t>
  </si>
  <si>
    <t>2 Articolo su rivista specialistica</t>
  </si>
  <si>
    <t>3 Volume collettivo</t>
  </si>
  <si>
    <t>4 Volume proprio</t>
  </si>
  <si>
    <t>Macro-area principale (MA1)</t>
  </si>
  <si>
    <t>Macro-area secondaria (MA2)</t>
  </si>
  <si>
    <t>MA1 / Sotto-area principale</t>
  </si>
  <si>
    <t>MA1 / Sotto-area secondaria</t>
  </si>
  <si>
    <t>MA2 / Sotto-area principale</t>
  </si>
  <si>
    <t>MA2 / Sotto-area secondaria</t>
  </si>
  <si>
    <r>
      <t xml:space="preserve">Per poter effettuare la scelta delle sotto-aree è necessario - </t>
    </r>
    <r>
      <rPr>
        <b/>
        <i/>
        <u/>
        <sz val="10"/>
        <color theme="1"/>
        <rFont val="Arial"/>
        <family val="2"/>
      </rPr>
      <t>prima</t>
    </r>
    <r>
      <rPr>
        <i/>
        <sz val="10"/>
        <color theme="1"/>
        <rFont val="Arial"/>
        <family val="2"/>
      </rPr>
      <t xml:space="preserve"> - selezionare la macro-area
Se si modifica la scelta relativa alla macro-area è necessario </t>
    </r>
    <r>
      <rPr>
        <b/>
        <i/>
        <u/>
        <sz val="10"/>
        <color theme="1"/>
        <rFont val="Arial"/>
        <family val="2"/>
      </rPr>
      <t>effettuare nuovamente</t>
    </r>
    <r>
      <rPr>
        <i/>
        <sz val="10"/>
        <color theme="1"/>
        <rFont val="Arial"/>
        <family val="2"/>
      </rPr>
      <t xml:space="preserve"> la scelta della/e sotto-area/e.</t>
    </r>
  </si>
  <si>
    <t>Dottorato in (DOT)</t>
  </si>
  <si>
    <t>Master in (MAS)</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</si>
  <si>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</si>
  <si>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LAU1</t>
  </si>
  <si>
    <t>LAU2</t>
  </si>
  <si>
    <t>DOT</t>
  </si>
  <si>
    <t>MAS</t>
  </si>
  <si>
    <t>EP1</t>
  </si>
  <si>
    <t>EP2</t>
  </si>
  <si>
    <t>EP3</t>
  </si>
  <si>
    <t>EP4</t>
  </si>
  <si>
    <t>EP5</t>
  </si>
  <si>
    <t>EP6</t>
  </si>
  <si>
    <t>EP7</t>
  </si>
  <si>
    <t>EP8</t>
  </si>
  <si>
    <t>EP9</t>
  </si>
  <si>
    <t>Comune sede datore di lavoro</t>
  </si>
  <si>
    <t>Denominazione del datore di lavoro (EP1)</t>
  </si>
  <si>
    <t>Denominazione del datore di lavoro (EP2)</t>
  </si>
  <si>
    <t>Denominazione del datore di lavoro (EP3)</t>
  </si>
  <si>
    <t>Denominazione del datore di lavoro (EP4)</t>
  </si>
  <si>
    <t>Denominazione del datore di lavoro (EP5)</t>
  </si>
  <si>
    <t>Denominazione del datore di lavoro (EP6)</t>
  </si>
  <si>
    <t>Denominazione del datore di lavoro (EP7)</t>
  </si>
  <si>
    <t>Denominazione del datore di lavoro (EP8)</t>
  </si>
  <si>
    <t>Denominazione del datore di lavoro (EP9)</t>
  </si>
  <si>
    <t>Denominazione del datore di lavoro (EP10)</t>
  </si>
  <si>
    <t>Ente promotore</t>
  </si>
  <si>
    <t>Ambito</t>
  </si>
  <si>
    <t>Tematica</t>
  </si>
  <si>
    <t>Numero di progetti valutati</t>
  </si>
  <si>
    <t>Investimento medio del singolo progetto</t>
  </si>
  <si>
    <t>1 Regionale</t>
  </si>
  <si>
    <t>2 Nazionale</t>
  </si>
  <si>
    <t>3 Internazionale</t>
  </si>
  <si>
    <t>1 Innovazione e competitività</t>
  </si>
  <si>
    <t>Numero progetti</t>
  </si>
  <si>
    <t>1 Fino a 10</t>
  </si>
  <si>
    <t>2 Da 11 a 25</t>
  </si>
  <si>
    <t>3 Da 26 a 50</t>
  </si>
  <si>
    <t>4 Da 51 a 100</t>
  </si>
  <si>
    <t>5 Oltre 100</t>
  </si>
  <si>
    <t>EV01</t>
  </si>
  <si>
    <t>EV02</t>
  </si>
  <si>
    <t>EV03</t>
  </si>
  <si>
    <t>EV04</t>
  </si>
  <si>
    <t>EV05</t>
  </si>
  <si>
    <t>EV06</t>
  </si>
  <si>
    <t>EV07</t>
  </si>
  <si>
    <t>EV08</t>
  </si>
  <si>
    <t>EV09</t>
  </si>
  <si>
    <t>EV10</t>
  </si>
  <si>
    <t>EV11</t>
  </si>
  <si>
    <t>EV12</t>
  </si>
  <si>
    <t>EV13</t>
  </si>
  <si>
    <t>EV14</t>
  </si>
  <si>
    <t>EV15</t>
  </si>
  <si>
    <t>EV16</t>
  </si>
  <si>
    <t>EV17</t>
  </si>
  <si>
    <t>EV18</t>
  </si>
  <si>
    <t>EV19</t>
  </si>
  <si>
    <t>EV20</t>
  </si>
  <si>
    <t>EV21</t>
  </si>
  <si>
    <t>EV22</t>
  </si>
  <si>
    <t>EV23</t>
  </si>
  <si>
    <t>EV24</t>
  </si>
  <si>
    <t>Tipo laurea</t>
  </si>
  <si>
    <t>Laurea in (LAU1)</t>
  </si>
  <si>
    <t>Laurea in (LAU2)</t>
  </si>
  <si>
    <r>
      <t xml:space="preserve">Motivazioni </t>
    </r>
    <r>
      <rPr>
        <b/>
        <i/>
        <sz val="10"/>
        <color theme="1"/>
        <rFont val="Arial"/>
        <family val="2"/>
      </rPr>
      <t>cursus studiorum</t>
    </r>
  </si>
  <si>
    <t>Motivazioni esperienze professionali</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</si>
  <si>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</si>
  <si>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MO01</t>
  </si>
  <si>
    <t>MO02</t>
  </si>
  <si>
    <t>MO03</t>
  </si>
  <si>
    <t>MO04</t>
  </si>
  <si>
    <t>MO05</t>
  </si>
  <si>
    <t>MO06</t>
  </si>
  <si>
    <t>MO07</t>
  </si>
  <si>
    <t>MO08</t>
  </si>
  <si>
    <t>MO14</t>
  </si>
  <si>
    <t>MO15</t>
  </si>
  <si>
    <t>MO16</t>
  </si>
  <si>
    <t>MO17</t>
  </si>
  <si>
    <t>MO18</t>
  </si>
  <si>
    <t>MO19</t>
  </si>
  <si>
    <t>MO20</t>
  </si>
  <si>
    <t>MO21</t>
  </si>
  <si>
    <t>MO22</t>
  </si>
  <si>
    <t>MO23</t>
  </si>
  <si>
    <t>MO24</t>
  </si>
  <si>
    <t>MO30</t>
  </si>
  <si>
    <t>MO31</t>
  </si>
  <si>
    <t>MO32</t>
  </si>
  <si>
    <t>MO33</t>
  </si>
  <si>
    <t>MO34</t>
  </si>
  <si>
    <t>MO35</t>
  </si>
  <si>
    <t>MO36</t>
  </si>
  <si>
    <t>MO37</t>
  </si>
  <si>
    <t>MO38</t>
  </si>
  <si>
    <t>MO44</t>
  </si>
  <si>
    <t>MO45</t>
  </si>
  <si>
    <t>MO46</t>
  </si>
  <si>
    <t>MO47</t>
  </si>
  <si>
    <t>MO48</t>
  </si>
  <si>
    <t>MO49</t>
  </si>
  <si>
    <t>MO50</t>
  </si>
  <si>
    <t>MO51</t>
  </si>
  <si>
    <t>MO52</t>
  </si>
  <si>
    <t>MO53</t>
  </si>
  <si>
    <t>MO54</t>
  </si>
  <si>
    <t>MO60</t>
  </si>
  <si>
    <t>AN37</t>
  </si>
  <si>
    <t>AN38</t>
  </si>
  <si>
    <t>MA1 / Sotto-area terziaria</t>
  </si>
  <si>
    <t>MA2 / Sotto-area terziaria</t>
  </si>
  <si>
    <t>Macro-aree</t>
  </si>
  <si>
    <t>Sotto-aree</t>
  </si>
  <si>
    <t>Descrivere un massimo di tre pregresse esperienze di valutazione tecnica di progetti presentati in esito a bandi pubblici (regionali, nazionali o internazionali).</t>
  </si>
  <si>
    <t>11. MOTIVAZIONI PER LA MACRO-AREA PRINCIPALE</t>
  </si>
  <si>
    <t>12. MOTIVAZIONI PER LA MACRO-AREA SECONDARIA</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</si>
  <si>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</si>
  <si>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</si>
  <si>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</si>
  <si>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Ambito di attività</t>
  </si>
  <si>
    <t>Pubblico/Privato</t>
  </si>
  <si>
    <t>Privato</t>
  </si>
  <si>
    <t>Pubblico</t>
  </si>
  <si>
    <t>Riferibile a</t>
  </si>
  <si>
    <t>Riferimento</t>
  </si>
  <si>
    <t>Entrambe</t>
  </si>
  <si>
    <r>
      <t xml:space="preserve">Data inizio collaborazione </t>
    </r>
    <r>
      <rPr>
        <b/>
        <i/>
        <sz val="10"/>
        <color theme="1"/>
        <rFont val="Arial"/>
        <family val="2"/>
      </rPr>
      <t>(gg/mm/aaaa)</t>
    </r>
  </si>
  <si>
    <r>
      <t xml:space="preserve">Data fine collaborazione </t>
    </r>
    <r>
      <rPr>
        <b/>
        <i/>
        <sz val="10"/>
        <color theme="1"/>
        <rFont val="Arial"/>
        <family val="2"/>
      </rPr>
      <t>(gg/mm/aaaa)</t>
    </r>
  </si>
  <si>
    <t>Misura specifica (BP1)</t>
  </si>
  <si>
    <t>Misura specifica (BP2)</t>
  </si>
  <si>
    <t>Misura specifica (BP3)</t>
  </si>
  <si>
    <t>Provincia di nascita</t>
  </si>
  <si>
    <t>Data di nascita</t>
  </si>
  <si>
    <t>Provincia di residenza</t>
  </si>
  <si>
    <t>Provincia di domicilio</t>
  </si>
  <si>
    <t>Laurea di primo livello in (LAU1.1)</t>
  </si>
  <si>
    <t>Laurea di primo livello in (LAU2.1)</t>
  </si>
  <si>
    <t>LAU1.1 / Conseguita nel</t>
  </si>
  <si>
    <t>LAU1.1 / Presso</t>
  </si>
  <si>
    <t>LAU1.1 / Titolo della tesi</t>
  </si>
  <si>
    <t>LAU2 / Tipo laurea</t>
  </si>
  <si>
    <t>LAU1 / Tipo laurea</t>
  </si>
  <si>
    <t>LAU1 / Conseguita nel</t>
  </si>
  <si>
    <t>LAU1 / Presso</t>
  </si>
  <si>
    <t>LAU1 / Titolo della tesi</t>
  </si>
  <si>
    <t>LAU1 / Voto conseguito</t>
  </si>
  <si>
    <t>LAU2 / Conseguita nel</t>
  </si>
  <si>
    <t>LAU2 / Presso</t>
  </si>
  <si>
    <t>LAU2 / Titolo della tesi</t>
  </si>
  <si>
    <t>LAU2 / Voto conseguito</t>
  </si>
  <si>
    <t>LAU2.1 / Conseguita nel</t>
  </si>
  <si>
    <t>LAU2.1 / Presso</t>
  </si>
  <si>
    <t>LAU2.1 / Titolo della tesi</t>
  </si>
  <si>
    <t>DOT / Conseguito nel</t>
  </si>
  <si>
    <t>DOT / Presso</t>
  </si>
  <si>
    <t>DOT / Titolo della tesi</t>
  </si>
  <si>
    <t>DOT / Voto conseguito</t>
  </si>
  <si>
    <t>MAS / Conseguito nel</t>
  </si>
  <si>
    <t>MAS / Presso</t>
  </si>
  <si>
    <t>MAS / Titolo della tesi</t>
  </si>
  <si>
    <t>MAS / Voto conseguito</t>
  </si>
  <si>
    <t>MA1 / Motivazioni esperienze professionali</t>
  </si>
  <si>
    <t>MA2 / Motivazioni esperienze professionali</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</si>
  <si>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</si>
  <si>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</si>
  <si>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</si>
  <si>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</si>
  <si>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</si>
  <si>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</si>
  <si>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</si>
  <si>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</si>
  <si>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</si>
  <si>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</si>
  <si>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</si>
  <si>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</si>
  <si>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</si>
  <si>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</si>
  <si>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</si>
  <si>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</si>
  <si>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</si>
  <si>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</si>
  <si>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</si>
  <si>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</si>
  <si>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</si>
  <si>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</si>
  <si>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</si>
  <si>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</si>
  <si>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</si>
  <si>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</si>
  <si>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</si>
  <si>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</si>
  <si>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</si>
  <si>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</si>
  <si>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r>
      <t xml:space="preserve">Provincia sede datore di lavoro </t>
    </r>
    <r>
      <rPr>
        <b/>
        <i/>
        <sz val="10"/>
        <color theme="1"/>
        <rFont val="Arial"/>
        <family val="2"/>
      </rPr>
      <t>(sigla)</t>
    </r>
  </si>
  <si>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</si>
  <si>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</si>
  <si>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</si>
  <si>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</si>
  <si>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</si>
  <si>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</si>
  <si>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</si>
  <si>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</si>
  <si>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</si>
  <si>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</si>
  <si>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</si>
  <si>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</si>
  <si>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</si>
  <si>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</si>
  <si>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</si>
  <si>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</si>
  <si>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</si>
  <si>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</si>
  <si>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</si>
  <si>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</si>
  <si>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</si>
  <si>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</si>
  <si>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</si>
  <si>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</si>
  <si>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</si>
  <si>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</si>
  <si>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</si>
  <si>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</si>
  <si>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</si>
  <si>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</si>
  <si>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</si>
  <si>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</si>
  <si>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</si>
  <si>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</si>
  <si>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</si>
  <si>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</si>
  <si>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</si>
  <si>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</si>
  <si>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</si>
  <si>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</si>
  <si>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</si>
  <si>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</si>
  <si>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</si>
  <si>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</si>
  <si>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</si>
  <si>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</si>
  <si>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</si>
  <si>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</si>
  <si>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</si>
  <si>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</si>
  <si>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</si>
  <si>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</si>
  <si>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</si>
  <si>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</si>
  <si>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</si>
  <si>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</si>
  <si>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</si>
  <si>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</si>
  <si>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</si>
  <si>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</si>
  <si>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</si>
  <si>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</si>
  <si>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</si>
  <si>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</si>
  <si>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</si>
  <si>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</si>
  <si>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</si>
  <si>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</si>
  <si>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</si>
  <si>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</si>
  <si>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</si>
  <si>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</si>
  <si>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</si>
  <si>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BP1 / Descrizione della misura specifica</t>
  </si>
  <si>
    <t>BP1 / Anno</t>
  </si>
  <si>
    <t>BP1 / Numero di progetti valutati</t>
  </si>
  <si>
    <t>BP1 / Investimento medio del singolo progetto</t>
  </si>
  <si>
    <t>BP2 / Ente promotore</t>
  </si>
  <si>
    <t>BP2 / Ambito</t>
  </si>
  <si>
    <t>BP2 / Tematica</t>
  </si>
  <si>
    <t>BP2 / Descrizione della misura specifica</t>
  </si>
  <si>
    <t>BP2 / Anno</t>
  </si>
  <si>
    <t>BP2 / Numero di progetti valutati</t>
  </si>
  <si>
    <t>BP2 / Investimento medio del singolo progetto</t>
  </si>
  <si>
    <t>BP3 / Ente promotore</t>
  </si>
  <si>
    <t>BP3 / Ambito</t>
  </si>
  <si>
    <t>BP3 / Tematica</t>
  </si>
  <si>
    <t>BP3 / Descrizione della misura specifica</t>
  </si>
  <si>
    <t>BP3 / Anno</t>
  </si>
  <si>
    <t>BP3 / Numero di progetti valutati</t>
  </si>
  <si>
    <t>BP3 / Investimento medio del singolo progetto</t>
  </si>
  <si>
    <t>MA1 / Motivazioni cursus studiorum</t>
  </si>
  <si>
    <t>MA2 / Motivazioni cursus studiorum</t>
  </si>
  <si>
    <t>AG4 Alimenti ad alta efficienza nutrizionale</t>
  </si>
  <si>
    <t>CV1 Processi catalitici sostenibili per applicazioni industriali (chimica sostenibile)</t>
  </si>
  <si>
    <t>CV2 Creazione di bioraffinerie per la produzione integrata di prodotti a valore aggiunto da colture no food e da biomasse di scarto (bioeconomia)</t>
  </si>
  <si>
    <t>CV3 Bioeconomia del futuro</t>
  </si>
  <si>
    <t>ICC5 Esperienze coinvolgenti, sicure e partecipative dei contenuti digitali</t>
  </si>
  <si>
    <t>COMPETITIVITÀ_IMPRESE</t>
  </si>
  <si>
    <t>CI2 Internazionalizzazione d’impresa</t>
  </si>
  <si>
    <t>7. ESPERIENZE PROFESSIONALI</t>
  </si>
  <si>
    <t>8. ESPERIENZE DI VALUTAZIONE</t>
  </si>
  <si>
    <t>CI1 Creazione e avvio d'impresa</t>
  </si>
  <si>
    <t>CI4 Ristrutturazione, riconversione, discontinuità aziendale (re-start-up)</t>
  </si>
  <si>
    <t>CI3 Innovazione di prodotto/servizio, strategica ed organizzativa</t>
  </si>
  <si>
    <t>CI5 Innovazione sociale</t>
  </si>
  <si>
    <t>TDC1 Intelligenza artificiale</t>
  </si>
  <si>
    <t>TDC2 Difesa cibernetica e sicurezza informatica</t>
  </si>
  <si>
    <t>TDC3 Infrastrutture e piattaforme digitali</t>
  </si>
  <si>
    <t>TECNOLOGIE_DIGITALI_E_CIBERNETICHE</t>
  </si>
  <si>
    <t>N. Partita IVA</t>
  </si>
  <si>
    <t>Denominazione partita IVA</t>
  </si>
  <si>
    <t>Bando / Misura specifica (BP1)</t>
  </si>
  <si>
    <t>Descrizione del Bando / Misura specifica</t>
  </si>
  <si>
    <t>Bando / Misura specifica (BP2)</t>
  </si>
  <si>
    <t>Bando / Misura specifica (BP3)</t>
  </si>
  <si>
    <t>2 Ricerca industriale e sviluppo sperimentale</t>
  </si>
  <si>
    <t>Paolo</t>
  </si>
  <si>
    <t>Anselmo</t>
  </si>
  <si>
    <t>Aosta</t>
  </si>
  <si>
    <t>AO</t>
  </si>
  <si>
    <t>Italiano</t>
  </si>
  <si>
    <t>Inglese</t>
  </si>
  <si>
    <t>Francese</t>
  </si>
  <si>
    <t>Spagnolo</t>
  </si>
  <si>
    <t>Ingegneria Aeronautica</t>
  </si>
  <si>
    <t>1982</t>
  </si>
  <si>
    <t>Politecnico di Torino</t>
  </si>
  <si>
    <t>I materiali compositi e la loro tenacità a frattura</t>
  </si>
  <si>
    <t>108/110</t>
  </si>
  <si>
    <t>AeroClub Valle d'Aosta</t>
  </si>
  <si>
    <t>Saint Christophe</t>
  </si>
  <si>
    <t>AeroClub - Scuola di volo - Centro di manutenzione aeronautica</t>
  </si>
  <si>
    <t>Capo Controllo Tecnico delle attività di manutenzione aeromobili</t>
  </si>
  <si>
    <t>Capo Controllo Tecnico - Referente attività di manutenzione per il Registro Aeronautico Italiano (ora ENAC)</t>
  </si>
  <si>
    <t>Aeroservice srl</t>
  </si>
  <si>
    <t>Issogne</t>
  </si>
  <si>
    <t>Manutenzione e revisione di elicotteri e di componenti meccanici aeronautici</t>
  </si>
  <si>
    <t>Responsabile Ufficio Tecnico: programmazione/pianificazione e gestione attività di manutenzione e revisione di elicotteri e di componenti meccanici aeronautici. Assicurazione Qualità e Aeronavigabiltà. Responsabile Formazione Professionale. Responsabile Ufficio commerciale e marketing. Direzione Generale e Gestione partnership strategiche: Aerospatiale, Agusta, Turbomeca, Pratt &amp; Whitney, Allison</t>
  </si>
  <si>
    <t>01/05/1993</t>
  </si>
  <si>
    <t>12/03/1994</t>
  </si>
  <si>
    <t>Eli Alpi SpA</t>
  </si>
  <si>
    <t>Direzione Generale</t>
  </si>
  <si>
    <t>Dirigente e Direttore Generale. Consigliere di amministrazione in Società collegate e/o controllate.</t>
  </si>
  <si>
    <t>01/04/1994</t>
  </si>
  <si>
    <t>13/11/2006</t>
  </si>
  <si>
    <t>Centro Sviluppo SpA</t>
  </si>
  <si>
    <t>Agenzia di Sviluppo della Regione Valle d’Aosta (società a capitale misto pubblico/privato - Intermediario finanziario ex art. 106). Consigliere di Amministrazione in Società collegate. Valutazione di investimenti a valere su fondi di rotazione (capitale di rischio, aiuti rimborsabili): PIC PMI (3/1999–12/2001), Fondo FESR Obiettivo 2 (1/2005- 11/ 2006) - Presidente della Commissione di valutazione per l’insediamento negli incubatori d’impresa: + 30 insediamenti</t>
  </si>
  <si>
    <t>Agenzia di Sviluppo della Regione Valle d’Aosta</t>
  </si>
  <si>
    <t>Dirigente - Direttore Generale</t>
  </si>
  <si>
    <t>15/03/1999</t>
  </si>
  <si>
    <t>IN CORSO</t>
  </si>
  <si>
    <t>Associazione IBAN - Italian Business Angels Networks</t>
  </si>
  <si>
    <t>Milano</t>
  </si>
  <si>
    <t>MI</t>
  </si>
  <si>
    <t>Finanza: capitale di rischio informale / Business Angels</t>
  </si>
  <si>
    <t>Investimenti in capitale di rischio: scouting, selezione, due diligence, valutazione, strutturazione investimento, modalità di exit. Gestione progetti finanziati dalla UE (Forum investimento internazionali). StartCup Campania Membro Comitato Scientifico (2011- 2014). Provincia MI: MACC BAM, creazione di una rete di investitori con focus sui distretti industriali della provincia (2010–2012). Provincia RE, RE'UP 1: formazione, accompagnamento manageriale per creazione e crescita di nuove imprese innovative (2010-2011) - Progetto RE'UP 2 (2013-2014)</t>
  </si>
  <si>
    <t>16/10/2006</t>
  </si>
  <si>
    <t>31/03/2008</t>
  </si>
  <si>
    <t>FinLombarda SpA</t>
  </si>
  <si>
    <t>Finanza</t>
  </si>
  <si>
    <t>Misure D3 “Sviluppo e consolidamento dell’imprenditorialità con priorità ai nuovi bacini di impiego” e D4 “Miglioramento delle risorse umane nel settore della ricerca e dello sviluppo tecnologico” relative al POR Obiettivo 3 FSE 2000-2006 - Regione Lombardia. Nucleo di Valutazione della Sovvenzione Globale INGENIO (bando beneficiari) nei settori della ricerca applicata e collaborativa, della nuova imprenditorialità high-tech e del trasferimento tecnologico</t>
  </si>
  <si>
    <t>Consulente Membro del Nucleo di Valutazione della Sovvenzione Globale INGENIO (bando beneficiari)</t>
  </si>
  <si>
    <t>13/07/2012</t>
  </si>
  <si>
    <t>31/01/2013</t>
  </si>
  <si>
    <t>META Group Srl</t>
  </si>
  <si>
    <t>Terni</t>
  </si>
  <si>
    <t>TR</t>
  </si>
  <si>
    <t>Consulenza &amp; Advisory</t>
  </si>
  <si>
    <t>23/10/2013</t>
  </si>
  <si>
    <t>Invitalia SpA</t>
  </si>
  <si>
    <t>Roma</t>
  </si>
  <si>
    <t>RM</t>
  </si>
  <si>
    <t>Agenzia nazionale per l'attrazione degli investimenti e lo sviluppo d'impresa</t>
  </si>
  <si>
    <t>08/01/2007</t>
  </si>
  <si>
    <t>Air Vallée SpA (AO): valutazione cespiti aziendali - AeroNike Srl (CA): valutazione azienda e predisposizione del piano di investimenti flotta AIB - CCIAA AO: Rigenergia, predisposizione e gestione piano operativo per creazione di un cluster di imprese green economy - Helops Srl (AO): valutazione cespiti aziendali e piano investimenti aeromobili EMS - Fondazione Montagna Sicura (AO): corsi di formazione per tecnici aeronautici (LMA ENAC) - EggTronic Srl (MO): advisor strategico e predisposizione del piano di fund raising</t>
  </si>
  <si>
    <t>Commissione Europea/EASME, Esperto/Business Coach per Horizon 2020 SMEi (da maggio 2015). Regione Valle d’Aosta/Assessorato attività produttive, Esperto valutazione di piani di sviluppo (L.R. 14/2011) e di progetti di ricerca (L.R. 84/1993) (da luglio 2015). Finlombarda, Esperto attività di valutazione tecnica progetti macro-aree di specializzazione previste dalla S3 (da dicembre 2015). Regione Emilia Romagna, Comitato Esperti in ricerca industriale, innovazione e trasferimento tecnologico (L.R. 7/2002) (da febbraio 2018)</t>
  </si>
  <si>
    <t>Analisi/progettazione/gestione/valutazione progetti aziendali privati/iniziative pubbliche (politiche per l’innovazione e lo sviluppo regionale). EC/DG Financial Stability, Financial Services capital Markets Union. Esperto Comitato FSUG (Financial Services User Group) (Apr2015-Ott2016)</t>
  </si>
  <si>
    <t>SMEs Advisor/Mentor. Provincia Bolzano, Ripartizione 34, Commissione Valutazione programma “2016 Call Matching Fund for innovative startup” (gen/mar 2017). Polihub Srl, Club dei Mentor. Programmi: “Bioupper 1”/“Next Energy”/“Bioupper 2”  (gennaio 2016/maggio 2017)</t>
  </si>
  <si>
    <t>Impiegato (sesto livello CCNL industria metalmeccanica) presso l'Ufficio Tecnico sino al 1 luglio 1987. Impiegato (settimo livello) dal 2 luglio 1987. Quadro Direttivo dal 15 febbraio 1990. Dirigente e Direttore dal 1 giugno 1992. Consigliere di Amministrazione in Società collegate e/o controllate</t>
  </si>
  <si>
    <t>Trasporto aereo pubblico (TPP) e merci (TPM) con elicotteri monomotori/plurimotori, VFR/IFR</t>
  </si>
  <si>
    <t>Presidente/CEO. Ministero Sviluppo Economico, Direzione Generale Politica Industriale e Competitività: Comitato Tecnico “Italia Startup Visa” (DM 24 marzo 2014) (da Settembre 2014) - BAE/EC, Direttore progetto WA4E (gen2017/dic2018) - Giuria premio PNIcube (2017/2018)</t>
  </si>
  <si>
    <t>Valutazione delle domande di agevolazione presentate da start-up innovative come da articolo 9 comma 4 del DM 6 marzo 2013 (sino al 31/12/2014). Valutazione delle domande di agevolazione presentate da start-up innovative i cui piani di impresa sono mirati allo sviluppo di prodotti, servizi o soluzioni nel campo dell'economia digitale e/o finalizzati alla valorizzazione economica dei risultati del sistema della ricerca pubblica e privata (dal 9 aprile 2015)</t>
  </si>
  <si>
    <t>Consulente Componente Comitato Tecnico: Misura Smart&amp;Start (Ministero Sviluppo Economico/Direzione Generale Incentivi Imprese, DM 6 marzo 2013), sino al 31/12/2014. Misura Smart&amp;Start Italia, dal 9 aprile 2015</t>
  </si>
  <si>
    <t>Desk review on Saudi Arabia's energy landscape - Gap analysis - Country analysis and benchmarking - Fiels analysis of Saudi Arabia's energy entrepreneurship support system and champions - Roadmap and action plan design - Saudi Arabia entrepreneurship profile. / ACP Bridge/Repubblica Domenicana: “Innovation financing &amp; sidecar funds co-investing with BA’s”  (lug-ago 2012)</t>
  </si>
  <si>
    <t>Esperto per King Abdullah City for Atomic and Renewable Energy (K.A. CARE - Saudi Arabia) Energy Entrepreneurship Initiative (EEI) to empower and encourage entrepreneurship in the alternative energy sector. / Esperto ACP Bridge-Repubblica Domenicana</t>
  </si>
  <si>
    <t>Ingegnere Libero Professionista (iscrizione Ordine dal 1984)</t>
  </si>
  <si>
    <t>Consulenza aziendale e manageriale/ ALBO CTU Tribunale Aosta</t>
  </si>
  <si>
    <t>POR Obiettivo 3 FSE 2000-2006 - Regione Lombardia. Sovvenzione Globale INGENIO (bando beneficiari) nei settori della ricerca applicata e collaborativa, della nuova imprenditorialità high-tech e del trasferimento tecnologico. BURL numero 28 (terzo supplemento ordinario) del 13 luglio 2006</t>
  </si>
  <si>
    <t xml:space="preserve">Misure D3 “Sviluppo e consolidamento dell’imprenditorialità con priorità ai nuovi bacini di impiego” e D4 “Miglioramento delle risorse umane nel settore della ricerca e dello sviluppo tecnologico” relative al POR Obiettivo 3 FSE 2000-2006 - Regione Lombardia. Nelle Misure sono comprese entrambe le tematiche: "1- innovazione e competitività" e "2- ricerca e sviluppo" </t>
  </si>
  <si>
    <t>2006</t>
  </si>
  <si>
    <t xml:space="preserve">Misura Smart&amp;Start (Ministero dello Sviluppo Economico – Direzione Generale Incentivi alle Imprese)  DM 6 marzo 2013 pubblicato nel sito internet istituzionale in data 4 giugno 2013. Circolare MISE del 20 giugno 2013 numero 21303. La Misura comprende le due tematiche: "1-innovazione e competitività" e "2-ricerca e sviluppo" </t>
  </si>
  <si>
    <t>Domande di agevolazione presentate da start-up innovative secondo quanto previsto dall'articolo 9 comma 4 del DM 6 marzo 2013. Istituzione di un regime di aiuto finalizzato a promuovere la nascita di nuove imprese nelle regioni Basilicata, Calabria, Campania, Puglia, Sardegna e Sicilia.</t>
  </si>
  <si>
    <t>2013</t>
  </si>
  <si>
    <t xml:space="preserve">Misura Smart&amp;Start Italia (Ministero dello Sviluppo Economico – Direzione Generale Incentivi alle Imprese)  DM 24 settembre 2014 pubblicato in GURI il 13 novembre 2014. Circolare MISE del 10 dicembre 2014 numero 68032. La Misura comprende le due tematiche: "1-innovazione e competitività" e "2-ricerca e sviluppo" </t>
  </si>
  <si>
    <t>Sostenere la competitività dei sistemi produttivi nazionali, sostenere l’afflusso di capitali a beneficio di imprese innovative ad alto valore tecnologico, accelerare i processi di trasferimento tecnologico, favorire la diffusione di una cultura imprenditoriale votata all’innovazione, creare legami tra il mondo della ricerca e il mondo dell’impresa, favorire la diffusione di tecnologie digitali.</t>
  </si>
  <si>
    <t>2015</t>
  </si>
  <si>
    <t>LAU1.1977-1982: Politecnico di Torino, corso di laurea in Ingegneria Aeronautica.
Dicembre 1982: Laurea in Ingegneria Aeronautica. Tesi sperimentale con titolo "I materiali compositi e la loro tenacità a frattura" svolta in collaborazione con le società AERITALIA e CEAST di Torino e gli Istituti di Costruzione di Macchine e di Progetto di Aeromobili del Politecnico di Torino. 1983-1984, iscritto al II° anno della Scuola di Ingegneria Aerospaziale presso il Politecnico di Torino.
Abilitazione alla Professione di Ingegnere, sessione di esami aprile 1983 (Iscrizione all'Ordine degli Ingegneri della Valle d'Aosta dal 1984 al numero 283). Attività di formazione su corsi "macchina (cellula, motore, componenti)" Aerospatiale, Costruzioni Aeronautiche Giovanni Agusta SpA, Turbomeca. Formazione continua su temi aeronautici, industriali e manageriali (vedi esempi CS1,CS2, CS3, CS4). Vulcanair SpA (NA), corso su normativa aeronautica ENAC/EASA (2011) - AVDA SpA (AO), corso su sicurezza dell'aviazione civile (2011). Dal 1 gennaio 2014, formazione continua come previsto dal Regolamento per l'aggiornamento della competenza professionale degli ingegneri (Consiglio Nazionale degli Ingegneri).</t>
  </si>
  <si>
    <t>Coincidente con Sezione M014</t>
  </si>
  <si>
    <t>Coincidente con Sezione M030</t>
  </si>
  <si>
    <t>Dal 1984 (punti da EP1 a EP10), specifica esperienza in ambito aeronautico, industriale e manageriale. Scouting, selezione, analisi, valutazione di progetti di imprese costituite e costituende. Due diligence, pianificazione strategica e finanziaria nei confronti di PMI ed imprese di nuova costituzione. L'esperienza di valutazione (inclusiva del periodo c/o Centro Sviluppo-IBAN-Libero Professionista) comprende entrambe le tematiche: "1-innovazione e competitività" e "2-ricerca e sviluppo". Ad integrazione di quanto riportato nella sezione Esperienze Valutazione si evidenzia che: - a) dal mese di Giugno 2015 sono inserito nella lista di esperti esterni denominati "business_coach_SME" relativamente a Horizon 2020 SME Instrument: oltre 20 incarichi svolti ad oggi con EASME. - b) dal mese di Luglio 2015 sono ammesso all’elenco aperto di accreditamento della Regione Valle d'Aosta per il conferimento di incarichi per la valutazione  di piani di sviluppo (L.R. 14/2011) e di progetti di ricerca (L.R. 84/1993): due incarichi svolti. - c) Finlombarda, Esperto attività di valutazione tecnica progetti macro-aree di specializzazione previste dalla S3 (da dicembre 2015): 3 incarichi svolti. - d) Regione Emilia Romagna, Comitato Esperti in ricerca industriale, innovazione e trasferimento tecnologico (L.R. 7/2002) (da febbraio 2018), circa 200 progetti valutati. - e) Provincia Bolzano, Ripartizione 34, Commissione Valutazione programma “2016 Call Matching Fund for innovative startup” (gen/mar 2017), oltre 15 progetti valutati. PUBBLICAZIONI: "Guida pratica allo sviluppo di progetti imprenditoriali. Avviare un'impresa con il sostegno del Business Angel", 2008, Quaderno Associazione IBAN. Redatto congiuntamente con KPMG e con il patrocinio di AIFI. - "Guida al Business Plan", 2002, Volume redatto congiuntamente dalla Associazione IBAN con PricewaterhouseCoopers e AIFI.</t>
  </si>
  <si>
    <t>1958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</si>
</sst>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0"/>
      <color theme="1"/>
      <name val="Arial"/>
      <family val="2"/>
    </font>
    <font>
      <b/>
      <sz val="16"/>
      <color theme="0"/>
      <name val="Arial"/>
      <family val="2"/>
    </font>
    <font>
      <b/>
      <sz val="10"/>
      <color theme="1"/>
      <name val="Arial"/>
      <family val="2"/>
    </font>
    <font>
      <b/>
      <i/>
      <sz val="10"/>
      <color theme="1"/>
      <name val="Arial"/>
      <family val="2"/>
    </font>
    <font>
      <i/>
      <sz val="8"/>
      <color rgb="FFC00000"/>
      <name val="Arial"/>
      <family val="2"/>
    </font>
    <font>
      <sz val="9"/>
      <color indexed="81"/>
      <name val="Tahoma"/>
      <family val="2"/>
    </font>
    <font>
      <b/>
      <sz val="9"/>
      <color indexed="81"/>
      <name val="Tahoma"/>
      <family val="2"/>
    </font>
    <font>
      <i/>
      <sz val="10"/>
      <color theme="1"/>
      <name val="Arial"/>
      <family val="2"/>
    </font>
    <font>
      <b/>
      <sz val="13"/>
      <color theme="1"/>
      <name val="Arial"/>
      <family val="2"/>
    </font>
    <font>
      <b/>
      <i/>
      <u/>
      <sz val="10"/>
      <color theme="1"/>
      <name val="Arial"/>
      <family val="2"/>
    </font>
    <font>
      <b/>
      <strike/>
      <sz val="10"/>
      <color theme="1"/>
      <name val="Arial"/>
      <family val="2"/>
    </font>
    <font>
      <strike/>
      <sz val="10"/>
      <color theme="1"/>
      <name val="Arial"/>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8">
    <xf numFmtId="0" fontId="0" fillId="0" borderId="0" xfId="0"/>
    <xf numFmtId="0" fontId="1" fillId="0" borderId="0" xfId="0" applyFont="1" applyAlignment="1">
      <alignment vertical="center"/>
    </xf>
    <xf numFmtId="0" fontId="3" fillId="0" borderId="0" xfId="0" applyFont="1" applyAlignment="1">
      <alignment vertical="center"/>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49" fontId="1" fillId="0" borderId="0" xfId="0" applyNumberFormat="1" applyFont="1" applyAlignment="1" applyProtection="1">
      <alignment vertical="center"/>
    </xf>
    <xf numFmtId="49" fontId="3" fillId="0" borderId="0" xfId="0" applyNumberFormat="1" applyFont="1" applyAlignment="1" applyProtection="1">
      <alignment vertical="center"/>
    </xf>
    <xf numFmtId="0" fontId="1" fillId="0" borderId="0" xfId="0" applyFont="1" applyAlignment="1" applyProtection="1">
      <alignment vertical="center"/>
    </xf>
    <xf numFmtId="49" fontId="1" fillId="2" borderId="0" xfId="0" applyNumberFormat="1" applyFont="1" applyFill="1" applyAlignment="1" applyProtection="1">
      <alignment vertical="center"/>
    </xf>
    <xf numFmtId="49" fontId="1" fillId="3" borderId="0" xfId="0" applyNumberFormat="1" applyFont="1" applyFill="1" applyAlignment="1" applyProtection="1">
      <alignment vertical="center"/>
    </xf>
    <xf numFmtId="49" fontId="1" fillId="4" borderId="0" xfId="0" applyNumberFormat="1" applyFont="1" applyFill="1" applyAlignment="1" applyProtection="1">
      <alignment vertical="center"/>
    </xf>
    <xf numFmtId="49" fontId="5" fillId="0" borderId="0" xfId="0" applyNumberFormat="1" applyFont="1" applyAlignment="1" applyProtection="1">
      <alignment horizontal="center" vertical="center"/>
    </xf>
    <xf numFmtId="49" fontId="1" fillId="4" borderId="1" xfId="0" applyNumberFormat="1" applyFont="1" applyFill="1" applyBorder="1" applyAlignment="1" applyProtection="1">
      <alignment vertical="center"/>
    </xf>
    <xf numFmtId="0" fontId="5" fillId="0" borderId="0" xfId="0" applyFont="1" applyAlignment="1" applyProtection="1">
      <alignment horizontal="center" vertical="center"/>
    </xf>
    <xf numFmtId="0" fontId="1" fillId="2" borderId="1" xfId="0" applyNumberFormat="1" applyFont="1" applyFill="1" applyBorder="1" applyAlignment="1" applyProtection="1">
      <alignment vertical="top" wrapText="1"/>
      <protection locked="0"/>
    </xf>
    <xf numFmtId="0" fontId="1" fillId="3" borderId="1" xfId="0" applyNumberFormat="1" applyFont="1" applyFill="1" applyBorder="1" applyAlignment="1" applyProtection="1">
      <alignment vertical="top" wrapText="1"/>
      <protection locked="0"/>
    </xf>
    <xf numFmtId="49" fontId="5" fillId="0" borderId="0" xfId="0" applyNumberFormat="1" applyFont="1" applyAlignment="1" applyProtection="1">
      <alignment horizontal="center" vertical="top"/>
    </xf>
    <xf numFmtId="49" fontId="1" fillId="0" borderId="0" xfId="0" applyNumberFormat="1" applyFont="1" applyAlignment="1" applyProtection="1">
      <alignment vertical="top"/>
    </xf>
    <xf numFmtId="49" fontId="3" fillId="0" borderId="0" xfId="0" applyNumberFormat="1" applyFont="1" applyAlignment="1" applyProtection="1">
      <alignment vertical="top"/>
    </xf>
    <xf numFmtId="0" fontId="11" fillId="0" borderId="0" xfId="0" applyFont="1" applyAlignment="1">
      <alignment vertical="center"/>
    </xf>
    <xf numFmtId="0" fontId="12" fillId="0" borderId="0" xfId="0" applyFont="1" applyAlignment="1">
      <alignment vertical="center"/>
    </xf>
    <xf numFmtId="49" fontId="3" fillId="0" borderId="0" xfId="0" applyNumberFormat="1" applyFont="1" applyFill="1" applyAlignment="1">
      <alignment vertical="center"/>
    </xf>
    <xf numFmtId="49" fontId="3" fillId="0" borderId="0" xfId="0" applyNumberFormat="1" applyFont="1" applyFill="1" applyAlignment="1" applyProtection="1">
      <alignment vertical="center"/>
    </xf>
    <xf numFmtId="49" fontId="3" fillId="0" borderId="0" xfId="0" applyNumberFormat="1" applyFont="1" applyFill="1" applyAlignment="1">
      <alignment vertical="top"/>
    </xf>
    <xf numFmtId="0" fontId="1" fillId="0" borderId="0" xfId="0" applyFont="1" applyFill="1" applyAlignment="1">
      <alignment vertical="center"/>
    </xf>
    <xf numFmtId="49" fontId="3" fillId="0" borderId="0" xfId="0" applyNumberFormat="1" applyFont="1" applyFill="1" applyAlignment="1" applyProtection="1">
      <alignment vertical="top"/>
    </xf>
    <xf numFmtId="49" fontId="3" fillId="0" borderId="0" xfId="0" applyNumberFormat="1" applyFont="1" applyFill="1" applyAlignment="1">
      <alignment vertical="top" wrapText="1"/>
    </xf>
    <xf numFmtId="49" fontId="3" fillId="0" borderId="0" xfId="0" applyNumberFormat="1" applyFont="1" applyAlignment="1" applyProtection="1">
      <alignment vertical="top" wrapText="1"/>
    </xf>
    <xf numFmtId="0" fontId="1" fillId="0" borderId="0" xfId="0" applyFont="1" applyAlignment="1" applyProtection="1">
      <alignment vertical="top"/>
    </xf>
    <xf numFmtId="49" fontId="8" fillId="0" borderId="0" xfId="0" applyNumberFormat="1" applyFont="1" applyAlignment="1" applyProtection="1">
      <alignment vertical="center"/>
    </xf>
    <xf numFmtId="14" fontId="1" fillId="3" borderId="1" xfId="0" applyNumberFormat="1" applyFont="1" applyFill="1" applyBorder="1" applyAlignment="1" applyProtection="1">
      <alignment horizontal="right" vertical="center"/>
      <protection locked="0"/>
    </xf>
    <xf numFmtId="14" fontId="1" fillId="2" borderId="1" xfId="0" applyNumberFormat="1" applyFont="1" applyFill="1" applyBorder="1" applyAlignment="1" applyProtection="1">
      <alignment horizontal="right" vertical="center"/>
      <protection locked="0"/>
    </xf>
    <xf numFmtId="49" fontId="1" fillId="3" borderId="1" xfId="0" applyNumberFormat="1" applyFont="1" applyFill="1" applyBorder="1" applyAlignment="1" applyProtection="1">
      <alignment horizontal="right" vertical="center"/>
      <protection locked="0"/>
    </xf>
    <xf numFmtId="49" fontId="2" fillId="5" borderId="0" xfId="0" applyNumberFormat="1" applyFont="1" applyFill="1" applyAlignment="1" applyProtection="1">
      <alignment vertical="center"/>
    </xf>
    <xf numFmtId="0" fontId="8" fillId="0" borderId="0" xfId="0" applyNumberFormat="1" applyFont="1" applyAlignment="1" applyProtection="1">
      <alignment horizontal="justify" vertical="center" wrapText="1"/>
    </xf>
    <xf numFmtId="0" fontId="9" fillId="0" borderId="0" xfId="0" applyFont="1" applyAlignment="1" applyProtection="1">
      <alignment vertical="center"/>
    </xf>
    <xf numFmtId="49" fontId="9" fillId="0" borderId="0" xfId="0" applyNumberFormat="1" applyFont="1" applyAlignment="1" applyProtection="1">
      <alignment vertical="center"/>
    </xf>
    <xf numFmtId="0" fontId="8" fillId="0" borderId="0" xfId="0" applyNumberFormat="1" applyFont="1" applyFill="1" applyAlignment="1" applyProtection="1">
      <alignment vertical="center" wrapText="1"/>
    </xf>
  </cellXfs>
  <cellStyles count="1">
    <cellStyle name="Normale" xfId="0" builtinId="0"/>
  </cellStyles>
  <dxfs count="0"/>
  <tableStyles count="0" defaultTableStyle="TableStyleMedium9"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1"/>
  <sheetViews>
    <sheetView tabSelected="1" zoomScaleNormal="100" workbookViewId="0">
      <selection activeCell="D17" sqref="D17"/>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
        <v>115</v>
      </c>
    </row>
    <row r="2" spans="1:4" ht="15" customHeight="1" x14ac:dyDescent="0.35">
      <c r="A2" s="11"/>
      <c r="B2" s="5"/>
      <c r="C2" s="5"/>
      <c r="D2" s="8" t="s">
        <v>116</v>
      </c>
    </row>
    <row r="3" spans="1:4" ht="15" customHeight="1" x14ac:dyDescent="0.35">
      <c r="A3" s="11"/>
      <c r="B3" s="5"/>
      <c r="C3" s="5"/>
      <c r="D3" s="9" t="s">
        <v>184</v>
      </c>
    </row>
    <row r="4" spans="1:4" ht="15" customHeight="1" x14ac:dyDescent="0.35">
      <c r="A4" s="11"/>
      <c r="B4" s="5"/>
      <c r="C4" s="5"/>
      <c r="D4" s="10" t="s">
        <v>117</v>
      </c>
    </row>
    <row r="5" spans="1:4" ht="15" customHeight="1" x14ac:dyDescent="0.35">
      <c r="A5" s="11"/>
      <c r="B5" s="5"/>
      <c r="C5" s="5"/>
      <c r="D5" s="5"/>
    </row>
    <row r="6" spans="1:4" ht="16.5" x14ac:dyDescent="0.35">
      <c r="A6" s="11"/>
      <c r="B6" s="5"/>
      <c r="C6" s="35" t="s">
        <v>207</v>
      </c>
      <c r="D6" s="35"/>
    </row>
    <row r="7" spans="1:4" ht="15" customHeight="1" x14ac:dyDescent="0.35">
      <c r="A7" s="11" t="s">
        <v>104</v>
      </c>
      <c r="B7" s="5"/>
      <c r="C7" s="6" t="s">
        <v>105</v>
      </c>
      <c r="D7" s="12" t="str">
        <f>nome&amp;" "&amp;cognome&amp;"; "&amp;codice_fiscale</f>
        <v xml:space="preserve">Paolo Anselmo; </v>
      </c>
    </row>
    <row r="8" spans="1:4" ht="15" customHeight="1" x14ac:dyDescent="0.35">
      <c r="A8" s="11"/>
      <c r="B8" s="5"/>
      <c r="C8" s="5"/>
      <c r="D8" s="5"/>
    </row>
    <row r="9" spans="1:4" ht="20" x14ac:dyDescent="0.35">
      <c r="A9" s="11"/>
      <c r="B9" s="5"/>
      <c r="C9" s="33" t="s">
        <v>172</v>
      </c>
      <c r="D9" s="33"/>
    </row>
    <row r="10" spans="1:4" ht="15" customHeight="1" x14ac:dyDescent="0.35">
      <c r="A10" s="11"/>
      <c r="B10" s="5"/>
      <c r="C10" s="5"/>
      <c r="D10" s="5"/>
    </row>
    <row r="11" spans="1:4" ht="15" customHeight="1" x14ac:dyDescent="0.35">
      <c r="A11" s="11" t="s">
        <v>91</v>
      </c>
      <c r="B11" s="5"/>
      <c r="C11" s="6" t="s">
        <v>60</v>
      </c>
      <c r="D11" s="3" t="s">
        <v>676</v>
      </c>
    </row>
    <row r="12" spans="1:4" ht="15" customHeight="1" x14ac:dyDescent="0.35">
      <c r="A12" s="11" t="s">
        <v>92</v>
      </c>
      <c r="B12" s="5"/>
      <c r="C12" s="6" t="s">
        <v>61</v>
      </c>
      <c r="D12" s="3" t="s">
        <v>677</v>
      </c>
    </row>
    <row r="13" spans="1:4" ht="15" customHeight="1" x14ac:dyDescent="0.35">
      <c r="A13" s="11" t="s">
        <v>93</v>
      </c>
      <c r="B13" s="5"/>
      <c r="C13" s="6" t="s">
        <v>112</v>
      </c>
      <c r="D13" s="3" t="s">
        <v>113</v>
      </c>
    </row>
    <row r="14" spans="1:4" ht="15" customHeight="1" x14ac:dyDescent="0.35">
      <c r="A14" s="11"/>
      <c r="B14" s="5"/>
      <c r="C14" s="5"/>
      <c r="D14" s="5"/>
    </row>
    <row r="15" spans="1:4" ht="15" customHeight="1" x14ac:dyDescent="0.35">
      <c r="A15" s="11" t="s">
        <v>94</v>
      </c>
      <c r="B15" s="5"/>
      <c r="C15" s="6" t="s">
        <v>62</v>
      </c>
      <c r="D15" s="3"/>
    </row>
    <row r="16" spans="1:4" ht="15" customHeight="1" x14ac:dyDescent="0.35">
      <c r="A16" s="11" t="s">
        <v>95</v>
      </c>
      <c r="B16" s="5"/>
      <c r="C16" s="6" t="s">
        <v>63</v>
      </c>
      <c r="D16" s="3"/>
    </row>
    <row r="17" spans="1:4" ht="15" customHeight="1" x14ac:dyDescent="0.35">
      <c r="A17" s="11" t="s">
        <v>96</v>
      </c>
      <c r="B17" s="5"/>
      <c r="C17" s="6" t="s">
        <v>100</v>
      </c>
      <c r="D17" s="3"/>
    </row>
    <row r="18" spans="1:4" ht="15" customHeight="1" x14ac:dyDescent="0.35">
      <c r="A18" s="11" t="s">
        <v>97</v>
      </c>
      <c r="B18" s="5"/>
      <c r="C18" s="6" t="s">
        <v>101</v>
      </c>
      <c r="D18" s="3" t="s">
        <v>760</v>
      </c>
    </row>
    <row r="19" spans="1:4" ht="15" customHeight="1" x14ac:dyDescent="0.35">
      <c r="A19" s="11"/>
      <c r="B19" s="5"/>
      <c r="C19" s="5"/>
      <c r="D19" s="5"/>
    </row>
    <row r="20" spans="1:4" ht="15" customHeight="1" x14ac:dyDescent="0.35">
      <c r="A20" s="11" t="s">
        <v>98</v>
      </c>
      <c r="B20" s="5"/>
      <c r="C20" s="6" t="s">
        <v>66</v>
      </c>
      <c r="D20" s="3"/>
    </row>
    <row r="21" spans="1:4" ht="15" customHeight="1" x14ac:dyDescent="0.35">
      <c r="A21" s="11" t="s">
        <v>99</v>
      </c>
      <c r="B21" s="5"/>
      <c r="C21" s="6" t="s">
        <v>64</v>
      </c>
      <c r="D21" s="3"/>
    </row>
    <row r="22" spans="1:4" ht="15" customHeight="1" x14ac:dyDescent="0.35">
      <c r="A22" s="11" t="s">
        <v>77</v>
      </c>
      <c r="B22" s="5"/>
      <c r="C22" s="6" t="s">
        <v>65</v>
      </c>
      <c r="D22" s="3"/>
    </row>
    <row r="23" spans="1:4" ht="15" customHeight="1" x14ac:dyDescent="0.35">
      <c r="A23" s="11" t="s">
        <v>78</v>
      </c>
      <c r="B23" s="5"/>
      <c r="C23" s="6" t="s">
        <v>102</v>
      </c>
      <c r="D23" s="3"/>
    </row>
    <row r="24" spans="1:4" ht="15" customHeight="1" x14ac:dyDescent="0.35">
      <c r="A24" s="11"/>
      <c r="B24" s="5"/>
      <c r="C24" s="5"/>
      <c r="D24" s="5"/>
    </row>
    <row r="25" spans="1:4" ht="15" customHeight="1" x14ac:dyDescent="0.35">
      <c r="A25" s="11" t="s">
        <v>79</v>
      </c>
      <c r="B25" s="5"/>
      <c r="C25" s="6" t="s">
        <v>67</v>
      </c>
      <c r="D25" s="4"/>
    </row>
    <row r="26" spans="1:4" ht="15" customHeight="1" x14ac:dyDescent="0.35">
      <c r="A26" s="11" t="s">
        <v>80</v>
      </c>
      <c r="B26" s="5"/>
      <c r="C26" s="6" t="s">
        <v>68</v>
      </c>
      <c r="D26" s="4"/>
    </row>
    <row r="27" spans="1:4" ht="15" customHeight="1" x14ac:dyDescent="0.35">
      <c r="A27" s="11" t="s">
        <v>81</v>
      </c>
      <c r="B27" s="5"/>
      <c r="C27" s="6" t="s">
        <v>69</v>
      </c>
      <c r="D27" s="4"/>
    </row>
    <row r="28" spans="1:4" ht="15" customHeight="1" x14ac:dyDescent="0.35">
      <c r="A28" s="11" t="s">
        <v>82</v>
      </c>
      <c r="B28" s="5"/>
      <c r="C28" s="6" t="s">
        <v>103</v>
      </c>
      <c r="D28" s="4"/>
    </row>
    <row r="29" spans="1:4" ht="15" customHeight="1" x14ac:dyDescent="0.35">
      <c r="A29" s="11"/>
      <c r="B29" s="5"/>
      <c r="C29" s="5"/>
      <c r="D29" s="5"/>
    </row>
    <row r="30" spans="1:4" ht="15" customHeight="1" x14ac:dyDescent="0.35">
      <c r="A30" s="11" t="s">
        <v>83</v>
      </c>
      <c r="B30" s="5"/>
      <c r="C30" s="6" t="s">
        <v>185</v>
      </c>
      <c r="D30" s="3"/>
    </row>
    <row r="31" spans="1:4" ht="15" customHeight="1" x14ac:dyDescent="0.35">
      <c r="A31" s="11" t="s">
        <v>84</v>
      </c>
      <c r="B31" s="5"/>
      <c r="C31" s="6" t="s">
        <v>669</v>
      </c>
      <c r="D31" s="3"/>
    </row>
    <row r="32" spans="1:4" ht="15" customHeight="1" x14ac:dyDescent="0.35">
      <c r="A32" s="11" t="s">
        <v>85</v>
      </c>
      <c r="B32" s="5"/>
      <c r="C32" s="6" t="s">
        <v>670</v>
      </c>
      <c r="D32" s="4"/>
    </row>
    <row r="33" spans="1:4" ht="15" customHeight="1" x14ac:dyDescent="0.35">
      <c r="A33" s="11"/>
      <c r="B33" s="5"/>
      <c r="C33" s="5"/>
      <c r="D33" s="5"/>
    </row>
    <row r="34" spans="1:4" ht="15" customHeight="1" x14ac:dyDescent="0.35">
      <c r="A34" s="11" t="s">
        <v>86</v>
      </c>
      <c r="B34" s="5"/>
      <c r="C34" s="6" t="s">
        <v>71</v>
      </c>
      <c r="D34" s="3"/>
    </row>
    <row r="35" spans="1:4" ht="15" customHeight="1" x14ac:dyDescent="0.35">
      <c r="A35" s="11" t="s">
        <v>87</v>
      </c>
      <c r="B35" s="5"/>
      <c r="C35" s="6" t="s">
        <v>72</v>
      </c>
      <c r="D35" s="3"/>
    </row>
    <row r="36" spans="1:4" ht="15" customHeight="1" x14ac:dyDescent="0.35">
      <c r="A36" s="11" t="s">
        <v>88</v>
      </c>
      <c r="B36" s="5"/>
      <c r="C36" s="6" t="s">
        <v>73</v>
      </c>
      <c r="D36" s="4"/>
    </row>
    <row r="37" spans="1:4" ht="15" customHeight="1" x14ac:dyDescent="0.35">
      <c r="A37" s="11" t="s">
        <v>89</v>
      </c>
      <c r="B37" s="5"/>
      <c r="C37" s="6" t="s">
        <v>74</v>
      </c>
      <c r="D37" s="3"/>
    </row>
    <row r="38" spans="1:4" ht="15" customHeight="1" x14ac:dyDescent="0.35">
      <c r="A38" s="11" t="s">
        <v>90</v>
      </c>
      <c r="B38" s="5"/>
      <c r="C38" s="6" t="s">
        <v>75</v>
      </c>
      <c r="D38" s="3"/>
    </row>
    <row r="39" spans="1:4" ht="15" customHeight="1" x14ac:dyDescent="0.35">
      <c r="A39" s="11"/>
      <c r="B39" s="5"/>
      <c r="C39" s="5"/>
      <c r="D39" s="5"/>
    </row>
    <row r="40" spans="1:4" ht="20" x14ac:dyDescent="0.35">
      <c r="A40" s="11"/>
      <c r="B40" s="5"/>
      <c r="C40" s="33" t="s">
        <v>173</v>
      </c>
      <c r="D40" s="33"/>
    </row>
    <row r="41" spans="1:4" ht="15" customHeight="1" x14ac:dyDescent="0.35">
      <c r="A41" s="11"/>
      <c r="B41" s="5"/>
      <c r="C41" s="5"/>
      <c r="D41" s="5"/>
    </row>
    <row r="42" spans="1:4" ht="15" customHeight="1" x14ac:dyDescent="0.35">
      <c r="A42" s="11" t="s">
        <v>106</v>
      </c>
      <c r="B42" s="5"/>
      <c r="C42" s="6" t="s">
        <v>124</v>
      </c>
      <c r="D42" s="3" t="s">
        <v>680</v>
      </c>
    </row>
    <row r="43" spans="1:4" ht="15" customHeight="1" x14ac:dyDescent="0.35">
      <c r="A43" s="11" t="s">
        <v>107</v>
      </c>
      <c r="B43" s="5"/>
      <c r="C43" s="6" t="s">
        <v>126</v>
      </c>
      <c r="D43" s="4" t="s">
        <v>681</v>
      </c>
    </row>
    <row r="44" spans="1:4" ht="15" customHeight="1" x14ac:dyDescent="0.35">
      <c r="A44" s="11" t="s">
        <v>108</v>
      </c>
      <c r="B44" s="5"/>
      <c r="C44" s="6" t="s">
        <v>127</v>
      </c>
      <c r="D44" s="4" t="s">
        <v>321</v>
      </c>
    </row>
    <row r="45" spans="1:4" ht="15" customHeight="1" x14ac:dyDescent="0.35">
      <c r="A45" s="11" t="s">
        <v>109</v>
      </c>
      <c r="B45" s="5"/>
      <c r="C45" s="6" t="s">
        <v>128</v>
      </c>
      <c r="D45" s="4" t="s">
        <v>682</v>
      </c>
    </row>
    <row r="46" spans="1:4" ht="15" customHeight="1" x14ac:dyDescent="0.35">
      <c r="A46" s="11" t="s">
        <v>110</v>
      </c>
      <c r="B46" s="5"/>
      <c r="C46" s="6" t="s">
        <v>129</v>
      </c>
      <c r="D46" s="4" t="s">
        <v>322</v>
      </c>
    </row>
    <row r="47" spans="1:4" ht="15" customHeight="1" x14ac:dyDescent="0.35">
      <c r="A47" s="11" t="s">
        <v>111</v>
      </c>
      <c r="B47" s="5"/>
      <c r="C47" s="6" t="s">
        <v>130</v>
      </c>
      <c r="D47" s="4" t="s">
        <v>683</v>
      </c>
    </row>
    <row r="48" spans="1:4" ht="15" customHeight="1" x14ac:dyDescent="0.35">
      <c r="A48" s="11" t="s">
        <v>132</v>
      </c>
      <c r="B48" s="5"/>
      <c r="C48" s="6" t="s">
        <v>131</v>
      </c>
      <c r="D48" s="4" t="s">
        <v>319</v>
      </c>
    </row>
    <row r="49" spans="1:4" ht="15" customHeight="1" x14ac:dyDescent="0.35">
      <c r="A49" s="11"/>
      <c r="B49" s="5"/>
      <c r="C49" s="5"/>
      <c r="D49" s="5"/>
    </row>
    <row r="50" spans="1:4" ht="20" x14ac:dyDescent="0.35">
      <c r="A50" s="11"/>
      <c r="B50" s="5"/>
      <c r="C50" s="33" t="s">
        <v>174</v>
      </c>
      <c r="D50" s="33"/>
    </row>
    <row r="51" spans="1:4" ht="30" customHeight="1" x14ac:dyDescent="0.35">
      <c r="A51" s="11"/>
      <c r="B51" s="5"/>
      <c r="C51" s="34" t="s">
        <v>359</v>
      </c>
      <c r="D51" s="34"/>
    </row>
    <row r="52" spans="1:4" ht="15" customHeight="1" x14ac:dyDescent="0.35">
      <c r="A52" s="11"/>
      <c r="B52" s="5"/>
      <c r="C52" s="5"/>
      <c r="D52" s="5"/>
    </row>
    <row r="53" spans="1:4" ht="15" customHeight="1" x14ac:dyDescent="0.35">
      <c r="A53" s="11" t="s">
        <v>133</v>
      </c>
      <c r="B53" s="5"/>
      <c r="C53" s="6" t="s">
        <v>353</v>
      </c>
      <c r="D53" s="3" t="s">
        <v>51</v>
      </c>
    </row>
    <row r="54" spans="1:4" ht="15" customHeight="1" x14ac:dyDescent="0.35">
      <c r="A54" s="11" t="s">
        <v>134</v>
      </c>
      <c r="B54" s="5"/>
      <c r="C54" s="6" t="s">
        <v>355</v>
      </c>
      <c r="D54" s="4" t="s">
        <v>52</v>
      </c>
    </row>
    <row r="55" spans="1:4" ht="15" customHeight="1" x14ac:dyDescent="0.35">
      <c r="A55" s="11" t="s">
        <v>135</v>
      </c>
      <c r="B55" s="5"/>
      <c r="C55" s="6" t="s">
        <v>356</v>
      </c>
      <c r="D55" s="4" t="s">
        <v>0</v>
      </c>
    </row>
    <row r="56" spans="1:4" ht="15" customHeight="1" x14ac:dyDescent="0.35">
      <c r="A56" s="11" t="s">
        <v>136</v>
      </c>
      <c r="B56" s="5"/>
      <c r="C56" s="6" t="s">
        <v>474</v>
      </c>
      <c r="D56" s="4" t="s">
        <v>1</v>
      </c>
    </row>
    <row r="57" spans="1:4" ht="15" customHeight="1" x14ac:dyDescent="0.35">
      <c r="A57" s="11"/>
      <c r="B57" s="5"/>
      <c r="C57" s="5"/>
      <c r="D57" s="5"/>
    </row>
    <row r="58" spans="1:4" ht="15" customHeight="1" x14ac:dyDescent="0.35">
      <c r="A58" s="11" t="s">
        <v>137</v>
      </c>
      <c r="B58" s="5"/>
      <c r="C58" s="6" t="s">
        <v>354</v>
      </c>
      <c r="D58" s="3" t="s">
        <v>56</v>
      </c>
    </row>
    <row r="59" spans="1:4" ht="15" customHeight="1" x14ac:dyDescent="0.35">
      <c r="A59" s="11" t="s">
        <v>138</v>
      </c>
      <c r="B59" s="5"/>
      <c r="C59" s="6" t="s">
        <v>357</v>
      </c>
      <c r="D59" s="4" t="s">
        <v>26</v>
      </c>
    </row>
    <row r="60" spans="1:4" ht="15" customHeight="1" x14ac:dyDescent="0.35">
      <c r="A60" s="11" t="s">
        <v>472</v>
      </c>
      <c r="B60" s="5"/>
      <c r="C60" s="6" t="s">
        <v>358</v>
      </c>
      <c r="D60" s="4" t="s">
        <v>27</v>
      </c>
    </row>
    <row r="61" spans="1:4" ht="15" customHeight="1" x14ac:dyDescent="0.35">
      <c r="A61" s="11" t="s">
        <v>473</v>
      </c>
      <c r="C61" s="6" t="s">
        <v>475</v>
      </c>
      <c r="D61" s="4" t="s">
        <v>28</v>
      </c>
    </row>
  </sheetData>
  <sheetProtection algorithmName="SHA-512" hashValue="MLZ0ISrzxLhy0ruiVm4a13ii8i0SxdfRH+nQwi20GuQa40o2EvsJskvDeyodYh3czEIHy0HY92iTEO1BK6a5zA==" saltValue="YGhHiU/r3iIXbCnyc5K3uw==" spinCount="100000" sheet="1" objects="1" scenarios="1"/>
  <mergeCells count="5">
    <mergeCell ref="C9:D9"/>
    <mergeCell ref="C50:D50"/>
    <mergeCell ref="C40:D40"/>
    <mergeCell ref="C51:D51"/>
    <mergeCell ref="C6:D6"/>
  </mergeCells>
  <dataValidations count="8">
    <dataValidation type="list" allowBlank="1" showInputMessage="1" showErrorMessage="1" sqref="D13">
      <formula1>elenco_sesso</formula1>
    </dataValidation>
    <dataValidation type="list" allowBlank="1" showInputMessage="1" showErrorMessage="1" sqref="D44 D46 D48">
      <formula1>elenco_lingue</formula1>
    </dataValidation>
    <dataValidation type="list" allowBlank="1" showInputMessage="1" showErrorMessage="1" sqref="D59">
      <formula1>INDIRECT(spec_secondaria)</formula1>
    </dataValidation>
    <dataValidation type="list" allowBlank="1" showInputMessage="1" showErrorMessage="1" sqref="D58">
      <formula1>Macroaree</formula1>
    </dataValidation>
    <dataValidation type="list" allowBlank="1" showInputMessage="1" showErrorMessage="1" sqref="D53">
      <formula1>Macroaree</formula1>
    </dataValidation>
    <dataValidation type="list" allowBlank="1" showInputMessage="1" showErrorMessage="1" sqref="D54:D56">
      <formula1>INDIRECT(spec_principale)</formula1>
    </dataValidation>
    <dataValidation type="list" allowBlank="1" showInputMessage="1" showErrorMessage="1" sqref="D61">
      <formula1>INDIRECT(spec_secondaria)</formula1>
    </dataValidation>
    <dataValidation type="list" allowBlank="1" showInputMessage="1" showErrorMessage="1" sqref="D60">
      <formula1>INDIRECT(spec_secondaria)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&amp;C&amp;"Arial,Normale"&amp;8ANAGRAFICA / PAGINA &amp;P DI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50"/>
  <sheetViews>
    <sheetView topLeftCell="A25" zoomScaleNormal="100" workbookViewId="0">
      <selection activeCell="D18" sqref="D18"/>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208</v>
      </c>
      <c r="D6" s="36"/>
    </row>
    <row r="7" spans="1:4" ht="15" customHeight="1" x14ac:dyDescent="0.35">
      <c r="A7" s="11" t="s">
        <v>119</v>
      </c>
      <c r="B7" s="5"/>
      <c r="C7" s="6" t="s">
        <v>105</v>
      </c>
      <c r="D7" s="12" t="str">
        <f>candidatura</f>
        <v xml:space="preserve">Paolo Anselmo; </v>
      </c>
    </row>
    <row r="8" spans="1:4" ht="15" customHeight="1" x14ac:dyDescent="0.35">
      <c r="A8" s="11"/>
      <c r="B8" s="5"/>
      <c r="C8" s="5"/>
      <c r="D8" s="5"/>
    </row>
    <row r="9" spans="1:4" ht="20" x14ac:dyDescent="0.35">
      <c r="A9" s="11"/>
      <c r="B9" s="5"/>
      <c r="C9" s="33" t="s">
        <v>175</v>
      </c>
      <c r="D9" s="33"/>
    </row>
    <row r="10" spans="1:4" ht="15" customHeight="1" x14ac:dyDescent="0.35">
      <c r="A10" s="11"/>
      <c r="B10" s="5"/>
      <c r="C10" s="5"/>
      <c r="D10" s="5"/>
    </row>
    <row r="11" spans="1:4" ht="15" customHeight="1" x14ac:dyDescent="0.35">
      <c r="A11" s="11" t="s">
        <v>142</v>
      </c>
      <c r="B11" s="5"/>
      <c r="C11" s="6" t="s">
        <v>426</v>
      </c>
      <c r="D11" s="3" t="s">
        <v>140</v>
      </c>
    </row>
    <row r="12" spans="1:4" ht="15" customHeight="1" x14ac:dyDescent="0.35">
      <c r="A12" s="11" t="s">
        <v>147</v>
      </c>
      <c r="B12" s="5"/>
      <c r="C12" s="6" t="s">
        <v>427</v>
      </c>
      <c r="D12" s="3" t="s">
        <v>684</v>
      </c>
    </row>
    <row r="13" spans="1:4" ht="15" customHeight="1" x14ac:dyDescent="0.35">
      <c r="A13" s="11" t="s">
        <v>148</v>
      </c>
      <c r="B13" s="5"/>
      <c r="C13" s="6" t="s">
        <v>143</v>
      </c>
      <c r="D13" s="3" t="s">
        <v>685</v>
      </c>
    </row>
    <row r="14" spans="1:4" ht="15" customHeight="1" x14ac:dyDescent="0.35">
      <c r="A14" s="11" t="s">
        <v>149</v>
      </c>
      <c r="B14" s="5"/>
      <c r="C14" s="6" t="s">
        <v>144</v>
      </c>
      <c r="D14" s="3" t="s">
        <v>686</v>
      </c>
    </row>
    <row r="15" spans="1:4" ht="45" customHeight="1" x14ac:dyDescent="0.35">
      <c r="A15" s="16" t="s">
        <v>150</v>
      </c>
      <c r="B15" s="5"/>
      <c r="C15" s="18" t="s">
        <v>145</v>
      </c>
      <c r="D15" s="14" t="s">
        <v>687</v>
      </c>
    </row>
    <row r="16" spans="1:4" ht="15" customHeight="1" x14ac:dyDescent="0.35">
      <c r="A16" s="11" t="s">
        <v>151</v>
      </c>
      <c r="B16" s="5"/>
      <c r="C16" s="6" t="s">
        <v>146</v>
      </c>
      <c r="D16" s="3" t="s">
        <v>688</v>
      </c>
    </row>
    <row r="17" spans="1:4" ht="15" customHeight="1" x14ac:dyDescent="0.35">
      <c r="A17" s="11"/>
      <c r="B17" s="5"/>
      <c r="C17" s="29" t="s">
        <v>183</v>
      </c>
      <c r="D17" s="5"/>
    </row>
    <row r="18" spans="1:4" ht="15" customHeight="1" x14ac:dyDescent="0.35">
      <c r="A18" s="11" t="s">
        <v>152</v>
      </c>
      <c r="B18" s="5"/>
      <c r="C18" s="6" t="s">
        <v>500</v>
      </c>
      <c r="D18" s="4"/>
    </row>
    <row r="19" spans="1:4" ht="15" customHeight="1" x14ac:dyDescent="0.35">
      <c r="A19" s="11" t="s">
        <v>153</v>
      </c>
      <c r="B19" s="5"/>
      <c r="C19" s="6" t="s">
        <v>143</v>
      </c>
      <c r="D19" s="4"/>
    </row>
    <row r="20" spans="1:4" ht="15" customHeight="1" x14ac:dyDescent="0.35">
      <c r="A20" s="11" t="s">
        <v>154</v>
      </c>
      <c r="B20" s="5"/>
      <c r="C20" s="6" t="s">
        <v>144</v>
      </c>
      <c r="D20" s="4"/>
    </row>
    <row r="21" spans="1:4" ht="45" customHeight="1" x14ac:dyDescent="0.35">
      <c r="A21" s="16" t="s">
        <v>155</v>
      </c>
      <c r="B21" s="5"/>
      <c r="C21" s="18" t="s">
        <v>145</v>
      </c>
      <c r="D21" s="15"/>
    </row>
    <row r="22" spans="1:4" ht="15" customHeight="1" x14ac:dyDescent="0.35">
      <c r="A22" s="11"/>
      <c r="B22" s="5"/>
      <c r="C22" s="5"/>
      <c r="D22" s="5"/>
    </row>
    <row r="23" spans="1:4" ht="15" customHeight="1" x14ac:dyDescent="0.35">
      <c r="A23" s="11" t="s">
        <v>156</v>
      </c>
      <c r="B23" s="5"/>
      <c r="C23" s="6" t="s">
        <v>426</v>
      </c>
      <c r="D23" s="4"/>
    </row>
    <row r="24" spans="1:4" ht="15" customHeight="1" x14ac:dyDescent="0.35">
      <c r="A24" s="11" t="s">
        <v>157</v>
      </c>
      <c r="B24" s="5"/>
      <c r="C24" s="6" t="s">
        <v>428</v>
      </c>
      <c r="D24" s="4"/>
    </row>
    <row r="25" spans="1:4" ht="15" customHeight="1" x14ac:dyDescent="0.35">
      <c r="A25" s="11" t="s">
        <v>158</v>
      </c>
      <c r="B25" s="5"/>
      <c r="C25" s="6" t="s">
        <v>143</v>
      </c>
      <c r="D25" s="4"/>
    </row>
    <row r="26" spans="1:4" ht="15" customHeight="1" x14ac:dyDescent="0.35">
      <c r="A26" s="11" t="s">
        <v>159</v>
      </c>
      <c r="B26" s="5"/>
      <c r="C26" s="6" t="s">
        <v>144</v>
      </c>
      <c r="D26" s="4"/>
    </row>
    <row r="27" spans="1:4" ht="45" customHeight="1" x14ac:dyDescent="0.35">
      <c r="A27" s="16" t="s">
        <v>160</v>
      </c>
      <c r="B27" s="5"/>
      <c r="C27" s="18" t="s">
        <v>145</v>
      </c>
      <c r="D27" s="15"/>
    </row>
    <row r="28" spans="1:4" ht="15" customHeight="1" x14ac:dyDescent="0.35">
      <c r="A28" s="11" t="s">
        <v>161</v>
      </c>
      <c r="B28" s="5"/>
      <c r="C28" s="6" t="s">
        <v>146</v>
      </c>
      <c r="D28" s="4"/>
    </row>
    <row r="29" spans="1:4" ht="15" customHeight="1" x14ac:dyDescent="0.35">
      <c r="A29" s="11"/>
      <c r="B29" s="5"/>
      <c r="C29" s="29" t="s">
        <v>183</v>
      </c>
      <c r="D29" s="5"/>
    </row>
    <row r="30" spans="1:4" ht="15" customHeight="1" x14ac:dyDescent="0.35">
      <c r="A30" s="11" t="s">
        <v>162</v>
      </c>
      <c r="B30" s="5"/>
      <c r="C30" s="6" t="s">
        <v>501</v>
      </c>
      <c r="D30" s="4"/>
    </row>
    <row r="31" spans="1:4" ht="15" customHeight="1" x14ac:dyDescent="0.35">
      <c r="A31" s="11" t="s">
        <v>163</v>
      </c>
      <c r="B31" s="5"/>
      <c r="C31" s="6" t="s">
        <v>143</v>
      </c>
      <c r="D31" s="4"/>
    </row>
    <row r="32" spans="1:4" ht="15" customHeight="1" x14ac:dyDescent="0.35">
      <c r="A32" s="11" t="s">
        <v>164</v>
      </c>
      <c r="B32" s="5"/>
      <c r="C32" s="6" t="s">
        <v>144</v>
      </c>
      <c r="D32" s="4"/>
    </row>
    <row r="33" spans="1:4" ht="45" customHeight="1" x14ac:dyDescent="0.35">
      <c r="A33" s="16" t="s">
        <v>165</v>
      </c>
      <c r="B33" s="5"/>
      <c r="C33" s="18" t="s">
        <v>145</v>
      </c>
      <c r="D33" s="15"/>
    </row>
    <row r="34" spans="1:4" ht="15" customHeight="1" x14ac:dyDescent="0.35">
      <c r="A34" s="11"/>
      <c r="B34" s="5"/>
      <c r="C34" s="5"/>
      <c r="D34" s="5"/>
    </row>
    <row r="35" spans="1:4" ht="20" x14ac:dyDescent="0.35">
      <c r="A35" s="11"/>
      <c r="B35" s="5"/>
      <c r="C35" s="33" t="s">
        <v>176</v>
      </c>
      <c r="D35" s="33"/>
    </row>
    <row r="36" spans="1:4" ht="15" customHeight="1" x14ac:dyDescent="0.35">
      <c r="A36" s="11"/>
      <c r="B36" s="5"/>
      <c r="C36" s="5"/>
      <c r="D36" s="5"/>
    </row>
    <row r="37" spans="1:4" ht="15" customHeight="1" x14ac:dyDescent="0.35">
      <c r="A37" s="11" t="s">
        <v>167</v>
      </c>
      <c r="B37" s="5"/>
      <c r="C37" s="6" t="s">
        <v>360</v>
      </c>
      <c r="D37" s="4"/>
    </row>
    <row r="38" spans="1:4" ht="15" customHeight="1" x14ac:dyDescent="0.35">
      <c r="A38" s="11" t="s">
        <v>168</v>
      </c>
      <c r="B38" s="5"/>
      <c r="C38" s="6" t="s">
        <v>166</v>
      </c>
      <c r="D38" s="4"/>
    </row>
    <row r="39" spans="1:4" ht="15" customHeight="1" x14ac:dyDescent="0.35">
      <c r="A39" s="11" t="s">
        <v>169</v>
      </c>
      <c r="B39" s="5"/>
      <c r="C39" s="6" t="s">
        <v>144</v>
      </c>
      <c r="D39" s="4"/>
    </row>
    <row r="40" spans="1:4" ht="45" customHeight="1" x14ac:dyDescent="0.35">
      <c r="A40" s="16" t="s">
        <v>170</v>
      </c>
      <c r="B40" s="5"/>
      <c r="C40" s="18" t="s">
        <v>145</v>
      </c>
      <c r="D40" s="15"/>
    </row>
    <row r="41" spans="1:4" ht="15" customHeight="1" x14ac:dyDescent="0.35">
      <c r="A41" s="11" t="s">
        <v>171</v>
      </c>
      <c r="B41" s="5"/>
      <c r="C41" s="6" t="s">
        <v>146</v>
      </c>
      <c r="D41" s="4"/>
    </row>
    <row r="42" spans="1:4" ht="15" customHeight="1" x14ac:dyDescent="0.35">
      <c r="A42" s="11"/>
      <c r="B42" s="5"/>
      <c r="C42" s="5"/>
      <c r="D42" s="5"/>
    </row>
    <row r="43" spans="1:4" ht="20" x14ac:dyDescent="0.35">
      <c r="A43" s="11"/>
      <c r="B43" s="5"/>
      <c r="C43" s="33" t="s">
        <v>177</v>
      </c>
      <c r="D43" s="33"/>
    </row>
    <row r="44" spans="1:4" ht="15" customHeight="1" x14ac:dyDescent="0.35">
      <c r="A44" s="11"/>
      <c r="B44" s="5"/>
      <c r="C44" s="5"/>
      <c r="D44" s="5"/>
    </row>
    <row r="45" spans="1:4" ht="15" customHeight="1" x14ac:dyDescent="0.35">
      <c r="A45" s="11" t="s">
        <v>178</v>
      </c>
      <c r="B45" s="5"/>
      <c r="C45" s="6" t="s">
        <v>361</v>
      </c>
      <c r="D45" s="4"/>
    </row>
    <row r="46" spans="1:4" ht="15" customHeight="1" x14ac:dyDescent="0.35">
      <c r="A46" s="11" t="s">
        <v>179</v>
      </c>
      <c r="B46" s="5"/>
      <c r="C46" s="6" t="s">
        <v>166</v>
      </c>
      <c r="D46" s="4"/>
    </row>
    <row r="47" spans="1:4" ht="15" customHeight="1" x14ac:dyDescent="0.35">
      <c r="A47" s="11" t="s">
        <v>180</v>
      </c>
      <c r="B47" s="5"/>
      <c r="C47" s="6" t="s">
        <v>144</v>
      </c>
      <c r="D47" s="4"/>
    </row>
    <row r="48" spans="1:4" ht="45" customHeight="1" x14ac:dyDescent="0.35">
      <c r="A48" s="16" t="s">
        <v>181</v>
      </c>
      <c r="B48" s="5"/>
      <c r="C48" s="18" t="s">
        <v>145</v>
      </c>
      <c r="D48" s="15"/>
    </row>
    <row r="49" spans="1:4" ht="15" customHeight="1" x14ac:dyDescent="0.35">
      <c r="A49" s="11" t="s">
        <v>182</v>
      </c>
      <c r="B49" s="5"/>
      <c r="C49" s="6" t="s">
        <v>146</v>
      </c>
      <c r="D49" s="4"/>
    </row>
    <row r="50" spans="1:4" ht="15" customHeight="1" x14ac:dyDescent="0.35">
      <c r="A50" s="11"/>
      <c r="B50" s="5"/>
      <c r="C50" s="5"/>
      <c r="D50" s="5"/>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dataValidations count="1">
    <dataValidation type="list" allowBlank="1" showInputMessage="1" showErrorMessage="1" sqref="D11 D23">
      <formula1>elenco_laurea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&amp;C&amp;"Arial,Normale"&amp;8CURSUS STUDIORUM / PAGINA &amp;P DI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30"/>
  <sheetViews>
    <sheetView topLeftCell="A109" zoomScaleNormal="100" workbookViewId="0">
      <selection activeCell="D130" sqref="D130"/>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209</v>
      </c>
      <c r="D6" s="36"/>
    </row>
    <row r="7" spans="1:4" ht="15" customHeight="1" x14ac:dyDescent="0.35">
      <c r="A7" s="11" t="s">
        <v>120</v>
      </c>
      <c r="B7" s="5"/>
      <c r="C7" s="6" t="s">
        <v>105</v>
      </c>
      <c r="D7" s="12" t="str">
        <f>candidatura</f>
        <v xml:space="preserve">Paolo Anselmo; </v>
      </c>
    </row>
    <row r="8" spans="1:4" ht="15" customHeight="1" x14ac:dyDescent="0.35">
      <c r="A8" s="11"/>
      <c r="B8" s="5"/>
      <c r="C8" s="5"/>
      <c r="D8" s="5"/>
    </row>
    <row r="9" spans="1:4" ht="20" x14ac:dyDescent="0.35">
      <c r="A9" s="11"/>
      <c r="B9" s="5"/>
      <c r="C9" s="33" t="s">
        <v>659</v>
      </c>
      <c r="D9" s="33"/>
    </row>
    <row r="10" spans="1:4" ht="60" customHeight="1" x14ac:dyDescent="0.35">
      <c r="A10" s="11"/>
      <c r="B10" s="5"/>
      <c r="C10" s="37" t="s">
        <v>362</v>
      </c>
      <c r="D10" s="37"/>
    </row>
    <row r="11" spans="1:4" ht="15" customHeight="1" x14ac:dyDescent="0.35">
      <c r="A11" s="11"/>
      <c r="B11" s="5"/>
      <c r="C11" s="5"/>
      <c r="D11" s="5"/>
    </row>
    <row r="12" spans="1:4" ht="15" customHeight="1" x14ac:dyDescent="0.35">
      <c r="A12" s="11" t="s">
        <v>188</v>
      </c>
      <c r="B12" s="5"/>
      <c r="C12" s="6" t="s">
        <v>491</v>
      </c>
      <c r="D12" s="31">
        <v>29952</v>
      </c>
    </row>
    <row r="13" spans="1:4" ht="15" customHeight="1" x14ac:dyDescent="0.35">
      <c r="A13" s="11" t="s">
        <v>189</v>
      </c>
      <c r="B13" s="5"/>
      <c r="C13" s="6" t="s">
        <v>492</v>
      </c>
      <c r="D13" s="31">
        <v>32508</v>
      </c>
    </row>
    <row r="14" spans="1:4" ht="15" customHeight="1" x14ac:dyDescent="0.35">
      <c r="A14" s="11" t="s">
        <v>190</v>
      </c>
      <c r="B14" s="5"/>
      <c r="C14" s="6" t="s">
        <v>377</v>
      </c>
      <c r="D14" s="3" t="s">
        <v>689</v>
      </c>
    </row>
    <row r="15" spans="1:4" ht="15" customHeight="1" x14ac:dyDescent="0.35">
      <c r="A15" s="11" t="s">
        <v>191</v>
      </c>
      <c r="B15" s="5"/>
      <c r="C15" s="6" t="s">
        <v>376</v>
      </c>
      <c r="D15" s="3" t="s">
        <v>690</v>
      </c>
    </row>
    <row r="16" spans="1:4" ht="15" customHeight="1" x14ac:dyDescent="0.35">
      <c r="A16" s="11" t="s">
        <v>192</v>
      </c>
      <c r="B16" s="5"/>
      <c r="C16" s="6" t="s">
        <v>558</v>
      </c>
      <c r="D16" s="3" t="s">
        <v>678</v>
      </c>
    </row>
    <row r="17" spans="1:4" ht="15" customHeight="1" x14ac:dyDescent="0.35">
      <c r="A17" s="11" t="s">
        <v>193</v>
      </c>
      <c r="B17" s="5"/>
      <c r="C17" s="6" t="s">
        <v>198</v>
      </c>
      <c r="D17" s="3" t="s">
        <v>199</v>
      </c>
    </row>
    <row r="18" spans="1:4" ht="15" customHeight="1" x14ac:dyDescent="0.35">
      <c r="A18" s="11" t="s">
        <v>194</v>
      </c>
      <c r="B18" s="5"/>
      <c r="C18" s="6" t="s">
        <v>186</v>
      </c>
      <c r="D18" s="3" t="s">
        <v>691</v>
      </c>
    </row>
    <row r="19" spans="1:4" ht="15" customHeight="1" x14ac:dyDescent="0.35">
      <c r="A19" s="11" t="s">
        <v>195</v>
      </c>
      <c r="B19" s="5"/>
      <c r="C19" s="6" t="s">
        <v>484</v>
      </c>
      <c r="D19" s="3" t="s">
        <v>486</v>
      </c>
    </row>
    <row r="20" spans="1:4" ht="15" customHeight="1" x14ac:dyDescent="0.35">
      <c r="A20" s="11" t="s">
        <v>196</v>
      </c>
      <c r="B20" s="5"/>
      <c r="C20" s="6" t="s">
        <v>488</v>
      </c>
      <c r="D20" s="3" t="s">
        <v>353</v>
      </c>
    </row>
    <row r="21" spans="1:4" s="28" customFormat="1" ht="75" customHeight="1" x14ac:dyDescent="0.35">
      <c r="A21" s="16" t="s">
        <v>211</v>
      </c>
      <c r="B21" s="17"/>
      <c r="C21" s="18" t="s">
        <v>197</v>
      </c>
      <c r="D21" s="14" t="s">
        <v>692</v>
      </c>
    </row>
    <row r="22" spans="1:4" s="28" customFormat="1" ht="45" customHeight="1" x14ac:dyDescent="0.35">
      <c r="A22" s="16" t="s">
        <v>212</v>
      </c>
      <c r="B22" s="17"/>
      <c r="C22" s="18" t="s">
        <v>187</v>
      </c>
      <c r="D22" s="14" t="s">
        <v>693</v>
      </c>
    </row>
    <row r="24" spans="1:4" ht="15" customHeight="1" x14ac:dyDescent="0.35">
      <c r="A24" s="11" t="s">
        <v>213</v>
      </c>
      <c r="B24" s="5"/>
      <c r="C24" s="6" t="s">
        <v>491</v>
      </c>
      <c r="D24" s="30">
        <v>31142</v>
      </c>
    </row>
    <row r="25" spans="1:4" ht="15" customHeight="1" x14ac:dyDescent="0.35">
      <c r="A25" s="11" t="s">
        <v>214</v>
      </c>
      <c r="B25" s="5"/>
      <c r="C25" s="6" t="s">
        <v>492</v>
      </c>
      <c r="D25" s="30">
        <v>34089</v>
      </c>
    </row>
    <row r="26" spans="1:4" ht="15" customHeight="1" x14ac:dyDescent="0.35">
      <c r="A26" s="11" t="s">
        <v>215</v>
      </c>
      <c r="B26" s="5"/>
      <c r="C26" s="6" t="s">
        <v>378</v>
      </c>
      <c r="D26" s="4" t="s">
        <v>694</v>
      </c>
    </row>
    <row r="27" spans="1:4" ht="15" customHeight="1" x14ac:dyDescent="0.35">
      <c r="A27" s="11" t="s">
        <v>216</v>
      </c>
      <c r="B27" s="5"/>
      <c r="C27" s="6" t="s">
        <v>376</v>
      </c>
      <c r="D27" s="4" t="s">
        <v>695</v>
      </c>
    </row>
    <row r="28" spans="1:4" ht="15" customHeight="1" x14ac:dyDescent="0.35">
      <c r="A28" s="11" t="s">
        <v>217</v>
      </c>
      <c r="B28" s="5"/>
      <c r="C28" s="6" t="s">
        <v>558</v>
      </c>
      <c r="D28" s="4" t="s">
        <v>679</v>
      </c>
    </row>
    <row r="29" spans="1:4" ht="15" customHeight="1" x14ac:dyDescent="0.35">
      <c r="A29" s="11" t="s">
        <v>218</v>
      </c>
      <c r="B29" s="5"/>
      <c r="C29" s="6" t="s">
        <v>198</v>
      </c>
      <c r="D29" s="4" t="s">
        <v>201</v>
      </c>
    </row>
    <row r="30" spans="1:4" ht="15" customHeight="1" x14ac:dyDescent="0.35">
      <c r="A30" s="11" t="s">
        <v>219</v>
      </c>
      <c r="B30" s="5"/>
      <c r="C30" s="6" t="s">
        <v>186</v>
      </c>
      <c r="D30" s="4" t="s">
        <v>696</v>
      </c>
    </row>
    <row r="31" spans="1:4" ht="15" customHeight="1" x14ac:dyDescent="0.35">
      <c r="A31" s="11" t="s">
        <v>220</v>
      </c>
      <c r="B31" s="5"/>
      <c r="C31" s="6" t="s">
        <v>484</v>
      </c>
      <c r="D31" s="4" t="s">
        <v>486</v>
      </c>
    </row>
    <row r="32" spans="1:4" ht="15" customHeight="1" x14ac:dyDescent="0.35">
      <c r="A32" s="11" t="s">
        <v>221</v>
      </c>
      <c r="B32" s="5"/>
      <c r="C32" s="6" t="s">
        <v>488</v>
      </c>
      <c r="D32" s="4" t="s">
        <v>490</v>
      </c>
    </row>
    <row r="33" spans="1:4" s="28" customFormat="1" ht="75" customHeight="1" x14ac:dyDescent="0.35">
      <c r="A33" s="16" t="s">
        <v>222</v>
      </c>
      <c r="B33" s="17"/>
      <c r="C33" s="18" t="s">
        <v>197</v>
      </c>
      <c r="D33" s="15" t="s">
        <v>697</v>
      </c>
    </row>
    <row r="34" spans="1:4" s="28" customFormat="1" ht="45" customHeight="1" x14ac:dyDescent="0.35">
      <c r="A34" s="16" t="s">
        <v>223</v>
      </c>
      <c r="B34" s="17"/>
      <c r="C34" s="18" t="s">
        <v>187</v>
      </c>
      <c r="D34" s="15" t="s">
        <v>738</v>
      </c>
    </row>
    <row r="36" spans="1:4" ht="15" customHeight="1" x14ac:dyDescent="0.35">
      <c r="A36" s="11" t="s">
        <v>224</v>
      </c>
      <c r="B36" s="5"/>
      <c r="C36" s="6" t="s">
        <v>491</v>
      </c>
      <c r="D36" s="32" t="s">
        <v>698</v>
      </c>
    </row>
    <row r="37" spans="1:4" ht="15" customHeight="1" x14ac:dyDescent="0.35">
      <c r="A37" s="11" t="s">
        <v>225</v>
      </c>
      <c r="B37" s="5"/>
      <c r="C37" s="6" t="s">
        <v>492</v>
      </c>
      <c r="D37" s="32" t="s">
        <v>699</v>
      </c>
    </row>
    <row r="38" spans="1:4" ht="15" customHeight="1" x14ac:dyDescent="0.35">
      <c r="A38" s="11" t="s">
        <v>226</v>
      </c>
      <c r="B38" s="5"/>
      <c r="C38" s="6" t="s">
        <v>379</v>
      </c>
      <c r="D38" s="4" t="s">
        <v>700</v>
      </c>
    </row>
    <row r="39" spans="1:4" ht="15" customHeight="1" x14ac:dyDescent="0.35">
      <c r="A39" s="11" t="s">
        <v>227</v>
      </c>
      <c r="B39" s="5"/>
      <c r="C39" s="6" t="s">
        <v>376</v>
      </c>
      <c r="D39" s="4" t="s">
        <v>695</v>
      </c>
    </row>
    <row r="40" spans="1:4" ht="15" customHeight="1" x14ac:dyDescent="0.35">
      <c r="A40" s="11" t="s">
        <v>228</v>
      </c>
      <c r="B40" s="5"/>
      <c r="C40" s="6" t="s">
        <v>558</v>
      </c>
      <c r="D40" s="4" t="s">
        <v>679</v>
      </c>
    </row>
    <row r="41" spans="1:4" ht="15" customHeight="1" x14ac:dyDescent="0.35">
      <c r="A41" s="11" t="s">
        <v>229</v>
      </c>
      <c r="B41" s="5"/>
      <c r="C41" s="6" t="s">
        <v>198</v>
      </c>
      <c r="D41" s="4" t="s">
        <v>201</v>
      </c>
    </row>
    <row r="42" spans="1:4" ht="15" customHeight="1" x14ac:dyDescent="0.35">
      <c r="A42" s="11" t="s">
        <v>230</v>
      </c>
      <c r="B42" s="5"/>
      <c r="C42" s="6" t="s">
        <v>186</v>
      </c>
      <c r="D42" s="4" t="s">
        <v>739</v>
      </c>
    </row>
    <row r="43" spans="1:4" ht="15" customHeight="1" x14ac:dyDescent="0.35">
      <c r="A43" s="11" t="s">
        <v>231</v>
      </c>
      <c r="B43" s="5"/>
      <c r="C43" s="6" t="s">
        <v>484</v>
      </c>
      <c r="D43" s="4" t="s">
        <v>486</v>
      </c>
    </row>
    <row r="44" spans="1:4" ht="15" customHeight="1" x14ac:dyDescent="0.35">
      <c r="A44" s="11" t="s">
        <v>232</v>
      </c>
      <c r="B44" s="5"/>
      <c r="C44" s="6" t="s">
        <v>488</v>
      </c>
      <c r="D44" s="4" t="s">
        <v>353</v>
      </c>
    </row>
    <row r="45" spans="1:4" s="28" customFormat="1" ht="75" customHeight="1" x14ac:dyDescent="0.35">
      <c r="A45" s="16" t="s">
        <v>233</v>
      </c>
      <c r="B45" s="17"/>
      <c r="C45" s="18" t="s">
        <v>197</v>
      </c>
      <c r="D45" s="15" t="s">
        <v>701</v>
      </c>
    </row>
    <row r="46" spans="1:4" s="28" customFormat="1" ht="45" customHeight="1" x14ac:dyDescent="0.35">
      <c r="A46" s="16" t="s">
        <v>234</v>
      </c>
      <c r="B46" s="17"/>
      <c r="C46" s="18" t="s">
        <v>187</v>
      </c>
      <c r="D46" s="15" t="s">
        <v>702</v>
      </c>
    </row>
    <row r="48" spans="1:4" ht="15" customHeight="1" x14ac:dyDescent="0.35">
      <c r="A48" s="11" t="s">
        <v>235</v>
      </c>
      <c r="B48" s="5"/>
      <c r="C48" s="6" t="s">
        <v>491</v>
      </c>
      <c r="D48" s="32" t="s">
        <v>703</v>
      </c>
    </row>
    <row r="49" spans="1:4" ht="15" customHeight="1" x14ac:dyDescent="0.35">
      <c r="A49" s="11" t="s">
        <v>236</v>
      </c>
      <c r="B49" s="5"/>
      <c r="C49" s="6" t="s">
        <v>492</v>
      </c>
      <c r="D49" s="32" t="s">
        <v>704</v>
      </c>
    </row>
    <row r="50" spans="1:4" ht="15" customHeight="1" x14ac:dyDescent="0.35">
      <c r="A50" s="11" t="s">
        <v>237</v>
      </c>
      <c r="B50" s="5"/>
      <c r="C50" s="6" t="s">
        <v>380</v>
      </c>
      <c r="D50" s="4" t="s">
        <v>705</v>
      </c>
    </row>
    <row r="51" spans="1:4" ht="15" customHeight="1" x14ac:dyDescent="0.35">
      <c r="A51" s="11" t="s">
        <v>238</v>
      </c>
      <c r="B51" s="5"/>
      <c r="C51" s="6" t="s">
        <v>376</v>
      </c>
      <c r="D51" s="4" t="s">
        <v>678</v>
      </c>
    </row>
    <row r="52" spans="1:4" ht="15" customHeight="1" x14ac:dyDescent="0.35">
      <c r="A52" s="11" t="s">
        <v>239</v>
      </c>
      <c r="B52" s="5"/>
      <c r="C52" s="6" t="s">
        <v>558</v>
      </c>
      <c r="D52" s="4" t="s">
        <v>679</v>
      </c>
    </row>
    <row r="53" spans="1:4" ht="15" customHeight="1" x14ac:dyDescent="0.35">
      <c r="A53" s="11" t="s">
        <v>240</v>
      </c>
      <c r="B53" s="5"/>
      <c r="C53" s="6" t="s">
        <v>198</v>
      </c>
      <c r="D53" s="4" t="s">
        <v>200</v>
      </c>
    </row>
    <row r="54" spans="1:4" ht="15" customHeight="1" x14ac:dyDescent="0.35">
      <c r="A54" s="11" t="s">
        <v>241</v>
      </c>
      <c r="B54" s="5"/>
      <c r="C54" s="6" t="s">
        <v>186</v>
      </c>
      <c r="D54" s="4" t="s">
        <v>707</v>
      </c>
    </row>
    <row r="55" spans="1:4" ht="15" customHeight="1" x14ac:dyDescent="0.35">
      <c r="A55" s="11" t="s">
        <v>242</v>
      </c>
      <c r="B55" s="5"/>
      <c r="C55" s="6" t="s">
        <v>484</v>
      </c>
      <c r="D55" s="4" t="s">
        <v>487</v>
      </c>
    </row>
    <row r="56" spans="1:4" ht="15" customHeight="1" x14ac:dyDescent="0.35">
      <c r="A56" s="11" t="s">
        <v>243</v>
      </c>
      <c r="B56" s="5"/>
      <c r="C56" s="6" t="s">
        <v>488</v>
      </c>
      <c r="D56" s="4" t="s">
        <v>490</v>
      </c>
    </row>
    <row r="57" spans="1:4" s="28" customFormat="1" ht="75" customHeight="1" x14ac:dyDescent="0.35">
      <c r="A57" s="16" t="s">
        <v>244</v>
      </c>
      <c r="B57" s="17"/>
      <c r="C57" s="18" t="s">
        <v>197</v>
      </c>
      <c r="D57" s="15" t="s">
        <v>706</v>
      </c>
    </row>
    <row r="58" spans="1:4" s="28" customFormat="1" ht="45" customHeight="1" x14ac:dyDescent="0.35">
      <c r="A58" s="16" t="s">
        <v>245</v>
      </c>
      <c r="B58" s="17"/>
      <c r="C58" s="18" t="s">
        <v>187</v>
      </c>
      <c r="D58" s="15" t="s">
        <v>708</v>
      </c>
    </row>
    <row r="60" spans="1:4" ht="15" customHeight="1" x14ac:dyDescent="0.35">
      <c r="A60" s="11" t="s">
        <v>246</v>
      </c>
      <c r="B60" s="5"/>
      <c r="C60" s="6" t="s">
        <v>491</v>
      </c>
      <c r="D60" s="32" t="s">
        <v>709</v>
      </c>
    </row>
    <row r="61" spans="1:4" ht="15" customHeight="1" x14ac:dyDescent="0.35">
      <c r="A61" s="11" t="s">
        <v>247</v>
      </c>
      <c r="B61" s="5"/>
      <c r="C61" s="6" t="s">
        <v>492</v>
      </c>
      <c r="D61" s="32" t="s">
        <v>710</v>
      </c>
    </row>
    <row r="62" spans="1:4" ht="15" customHeight="1" x14ac:dyDescent="0.35">
      <c r="A62" s="11" t="s">
        <v>248</v>
      </c>
      <c r="B62" s="5"/>
      <c r="C62" s="6" t="s">
        <v>381</v>
      </c>
      <c r="D62" s="4" t="s">
        <v>711</v>
      </c>
    </row>
    <row r="63" spans="1:4" ht="15" customHeight="1" x14ac:dyDescent="0.35">
      <c r="A63" s="11" t="s">
        <v>249</v>
      </c>
      <c r="B63" s="5"/>
      <c r="C63" s="6" t="s">
        <v>376</v>
      </c>
      <c r="D63" s="4" t="s">
        <v>712</v>
      </c>
    </row>
    <row r="64" spans="1:4" ht="15" customHeight="1" x14ac:dyDescent="0.35">
      <c r="A64" s="11" t="s">
        <v>250</v>
      </c>
      <c r="B64" s="5"/>
      <c r="C64" s="6" t="s">
        <v>558</v>
      </c>
      <c r="D64" s="4" t="s">
        <v>713</v>
      </c>
    </row>
    <row r="65" spans="1:4" ht="15" customHeight="1" x14ac:dyDescent="0.35">
      <c r="A65" s="11" t="s">
        <v>251</v>
      </c>
      <c r="B65" s="5"/>
      <c r="C65" s="6" t="s">
        <v>198</v>
      </c>
      <c r="D65" s="4" t="s">
        <v>199</v>
      </c>
    </row>
    <row r="66" spans="1:4" ht="15" customHeight="1" x14ac:dyDescent="0.35">
      <c r="A66" s="11" t="s">
        <v>252</v>
      </c>
      <c r="B66" s="5"/>
      <c r="C66" s="6" t="s">
        <v>186</v>
      </c>
      <c r="D66" s="4" t="s">
        <v>714</v>
      </c>
    </row>
    <row r="67" spans="1:4" ht="15" customHeight="1" x14ac:dyDescent="0.35">
      <c r="A67" s="11" t="s">
        <v>253</v>
      </c>
      <c r="B67" s="5"/>
      <c r="C67" s="6" t="s">
        <v>484</v>
      </c>
      <c r="D67" s="4" t="s">
        <v>486</v>
      </c>
    </row>
    <row r="68" spans="1:4" ht="15" customHeight="1" x14ac:dyDescent="0.35">
      <c r="A68" s="11" t="s">
        <v>254</v>
      </c>
      <c r="B68" s="5"/>
      <c r="C68" s="6" t="s">
        <v>488</v>
      </c>
      <c r="D68" s="4" t="s">
        <v>490</v>
      </c>
    </row>
    <row r="69" spans="1:4" s="28" customFormat="1" ht="75" customHeight="1" x14ac:dyDescent="0.35">
      <c r="A69" s="16" t="s">
        <v>255</v>
      </c>
      <c r="B69" s="17"/>
      <c r="C69" s="18" t="s">
        <v>197</v>
      </c>
      <c r="D69" s="15" t="s">
        <v>715</v>
      </c>
    </row>
    <row r="70" spans="1:4" s="28" customFormat="1" ht="45" customHeight="1" x14ac:dyDescent="0.35">
      <c r="A70" s="16" t="s">
        <v>256</v>
      </c>
      <c r="B70" s="17"/>
      <c r="C70" s="18" t="s">
        <v>187</v>
      </c>
      <c r="D70" s="15" t="s">
        <v>740</v>
      </c>
    </row>
    <row r="72" spans="1:4" ht="15" customHeight="1" x14ac:dyDescent="0.35">
      <c r="A72" s="11" t="s">
        <v>257</v>
      </c>
      <c r="B72" s="5"/>
      <c r="C72" s="6" t="s">
        <v>491</v>
      </c>
      <c r="D72" s="32" t="s">
        <v>716</v>
      </c>
    </row>
    <row r="73" spans="1:4" ht="15" customHeight="1" x14ac:dyDescent="0.35">
      <c r="A73" s="11" t="s">
        <v>258</v>
      </c>
      <c r="B73" s="5"/>
      <c r="C73" s="6" t="s">
        <v>492</v>
      </c>
      <c r="D73" s="32" t="s">
        <v>717</v>
      </c>
    </row>
    <row r="74" spans="1:4" ht="15" customHeight="1" x14ac:dyDescent="0.35">
      <c r="A74" s="11" t="s">
        <v>259</v>
      </c>
      <c r="B74" s="5"/>
      <c r="C74" s="6" t="s">
        <v>382</v>
      </c>
      <c r="D74" s="4" t="s">
        <v>718</v>
      </c>
    </row>
    <row r="75" spans="1:4" ht="15" customHeight="1" x14ac:dyDescent="0.35">
      <c r="A75" s="11" t="s">
        <v>260</v>
      </c>
      <c r="B75" s="5"/>
      <c r="C75" s="6" t="s">
        <v>376</v>
      </c>
      <c r="D75" s="4" t="s">
        <v>712</v>
      </c>
    </row>
    <row r="76" spans="1:4" ht="15" customHeight="1" x14ac:dyDescent="0.35">
      <c r="A76" s="11" t="s">
        <v>261</v>
      </c>
      <c r="B76" s="5"/>
      <c r="C76" s="6" t="s">
        <v>558</v>
      </c>
      <c r="D76" s="4" t="s">
        <v>713</v>
      </c>
    </row>
    <row r="77" spans="1:4" ht="15" customHeight="1" x14ac:dyDescent="0.35">
      <c r="A77" s="11" t="s">
        <v>262</v>
      </c>
      <c r="B77" s="5"/>
      <c r="C77" s="6" t="s">
        <v>198</v>
      </c>
      <c r="D77" s="4" t="s">
        <v>205</v>
      </c>
    </row>
    <row r="78" spans="1:4" ht="15" customHeight="1" x14ac:dyDescent="0.35">
      <c r="A78" s="11" t="s">
        <v>263</v>
      </c>
      <c r="B78" s="5"/>
      <c r="C78" s="6" t="s">
        <v>186</v>
      </c>
      <c r="D78" s="4" t="s">
        <v>719</v>
      </c>
    </row>
    <row r="79" spans="1:4" ht="15" customHeight="1" x14ac:dyDescent="0.35">
      <c r="A79" s="11" t="s">
        <v>264</v>
      </c>
      <c r="B79" s="5"/>
      <c r="C79" s="6" t="s">
        <v>484</v>
      </c>
      <c r="D79" s="4" t="s">
        <v>487</v>
      </c>
    </row>
    <row r="80" spans="1:4" ht="15" customHeight="1" x14ac:dyDescent="0.35">
      <c r="A80" s="11" t="s">
        <v>265</v>
      </c>
      <c r="B80" s="5"/>
      <c r="C80" s="6" t="s">
        <v>488</v>
      </c>
      <c r="D80" s="4" t="s">
        <v>490</v>
      </c>
    </row>
    <row r="81" spans="1:4" s="28" customFormat="1" ht="75" customHeight="1" x14ac:dyDescent="0.35">
      <c r="A81" s="16" t="s">
        <v>266</v>
      </c>
      <c r="B81" s="17"/>
      <c r="C81" s="18" t="s">
        <v>197</v>
      </c>
      <c r="D81" s="15" t="s">
        <v>720</v>
      </c>
    </row>
    <row r="82" spans="1:4" s="28" customFormat="1" ht="45" customHeight="1" x14ac:dyDescent="0.35">
      <c r="A82" s="16" t="s">
        <v>267</v>
      </c>
      <c r="B82" s="17"/>
      <c r="C82" s="18" t="s">
        <v>187</v>
      </c>
      <c r="D82" s="15" t="s">
        <v>721</v>
      </c>
    </row>
    <row r="84" spans="1:4" ht="15" customHeight="1" x14ac:dyDescent="0.35">
      <c r="A84" s="11" t="s">
        <v>268</v>
      </c>
      <c r="B84" s="5"/>
      <c r="C84" s="6" t="s">
        <v>491</v>
      </c>
      <c r="D84" s="32" t="s">
        <v>722</v>
      </c>
    </row>
    <row r="85" spans="1:4" ht="15" customHeight="1" x14ac:dyDescent="0.35">
      <c r="A85" s="11" t="s">
        <v>269</v>
      </c>
      <c r="B85" s="5"/>
      <c r="C85" s="6" t="s">
        <v>492</v>
      </c>
      <c r="D85" s="32" t="s">
        <v>723</v>
      </c>
    </row>
    <row r="86" spans="1:4" ht="15" customHeight="1" x14ac:dyDescent="0.35">
      <c r="A86" s="11" t="s">
        <v>270</v>
      </c>
      <c r="B86" s="5"/>
      <c r="C86" s="6" t="s">
        <v>383</v>
      </c>
      <c r="D86" s="4" t="s">
        <v>724</v>
      </c>
    </row>
    <row r="87" spans="1:4" ht="15" customHeight="1" x14ac:dyDescent="0.35">
      <c r="A87" s="11" t="s">
        <v>271</v>
      </c>
      <c r="B87" s="5"/>
      <c r="C87" s="6" t="s">
        <v>376</v>
      </c>
      <c r="D87" s="4" t="s">
        <v>725</v>
      </c>
    </row>
    <row r="88" spans="1:4" ht="15" customHeight="1" x14ac:dyDescent="0.35">
      <c r="A88" s="11" t="s">
        <v>272</v>
      </c>
      <c r="B88" s="5"/>
      <c r="C88" s="6" t="s">
        <v>558</v>
      </c>
      <c r="D88" s="4" t="s">
        <v>726</v>
      </c>
    </row>
    <row r="89" spans="1:4" ht="15" customHeight="1" x14ac:dyDescent="0.35">
      <c r="A89" s="11" t="s">
        <v>273</v>
      </c>
      <c r="B89" s="5"/>
      <c r="C89" s="6" t="s">
        <v>198</v>
      </c>
      <c r="D89" s="4" t="s">
        <v>200</v>
      </c>
    </row>
    <row r="90" spans="1:4" ht="15" customHeight="1" x14ac:dyDescent="0.35">
      <c r="A90" s="11" t="s">
        <v>274</v>
      </c>
      <c r="B90" s="5"/>
      <c r="C90" s="6" t="s">
        <v>186</v>
      </c>
      <c r="D90" s="4" t="s">
        <v>727</v>
      </c>
    </row>
    <row r="91" spans="1:4" ht="15" customHeight="1" x14ac:dyDescent="0.35">
      <c r="A91" s="11" t="s">
        <v>275</v>
      </c>
      <c r="B91" s="5"/>
      <c r="C91" s="6" t="s">
        <v>484</v>
      </c>
      <c r="D91" s="4" t="s">
        <v>486</v>
      </c>
    </row>
    <row r="92" spans="1:4" ht="15" customHeight="1" x14ac:dyDescent="0.35">
      <c r="A92" s="11" t="s">
        <v>276</v>
      </c>
      <c r="B92" s="5"/>
      <c r="C92" s="6" t="s">
        <v>488</v>
      </c>
      <c r="D92" s="4" t="s">
        <v>354</v>
      </c>
    </row>
    <row r="93" spans="1:4" s="28" customFormat="1" ht="75" customHeight="1" x14ac:dyDescent="0.35">
      <c r="A93" s="16" t="s">
        <v>277</v>
      </c>
      <c r="B93" s="17"/>
      <c r="C93" s="18" t="s">
        <v>197</v>
      </c>
      <c r="D93" s="15" t="s">
        <v>743</v>
      </c>
    </row>
    <row r="94" spans="1:4" s="28" customFormat="1" ht="45" customHeight="1" x14ac:dyDescent="0.35">
      <c r="A94" s="16" t="s">
        <v>278</v>
      </c>
      <c r="B94" s="17"/>
      <c r="C94" s="18" t="s">
        <v>187</v>
      </c>
      <c r="D94" s="15" t="s">
        <v>744</v>
      </c>
    </row>
    <row r="96" spans="1:4" ht="15" customHeight="1" x14ac:dyDescent="0.35">
      <c r="A96" s="11" t="s">
        <v>279</v>
      </c>
      <c r="B96" s="5"/>
      <c r="C96" s="6" t="s">
        <v>491</v>
      </c>
      <c r="D96" s="32" t="s">
        <v>728</v>
      </c>
    </row>
    <row r="97" spans="1:4" ht="15" customHeight="1" x14ac:dyDescent="0.35">
      <c r="A97" s="11" t="s">
        <v>280</v>
      </c>
      <c r="B97" s="5"/>
      <c r="C97" s="6" t="s">
        <v>492</v>
      </c>
      <c r="D97" s="32" t="s">
        <v>710</v>
      </c>
    </row>
    <row r="98" spans="1:4" ht="15" customHeight="1" x14ac:dyDescent="0.35">
      <c r="A98" s="11" t="s">
        <v>281</v>
      </c>
      <c r="B98" s="5"/>
      <c r="C98" s="6" t="s">
        <v>384</v>
      </c>
      <c r="D98" s="4" t="s">
        <v>729</v>
      </c>
    </row>
    <row r="99" spans="1:4" ht="15" customHeight="1" x14ac:dyDescent="0.35">
      <c r="A99" s="11" t="s">
        <v>282</v>
      </c>
      <c r="B99" s="5"/>
      <c r="C99" s="6" t="s">
        <v>376</v>
      </c>
      <c r="D99" s="4" t="s">
        <v>730</v>
      </c>
    </row>
    <row r="100" spans="1:4" ht="15" customHeight="1" x14ac:dyDescent="0.35">
      <c r="A100" s="11" t="s">
        <v>283</v>
      </c>
      <c r="B100" s="5"/>
      <c r="C100" s="6" t="s">
        <v>558</v>
      </c>
      <c r="D100" s="4" t="s">
        <v>731</v>
      </c>
    </row>
    <row r="101" spans="1:4" ht="15" customHeight="1" x14ac:dyDescent="0.35">
      <c r="A101" s="11" t="s">
        <v>284</v>
      </c>
      <c r="B101" s="5"/>
      <c r="C101" s="6" t="s">
        <v>198</v>
      </c>
      <c r="D101" s="4" t="s">
        <v>205</v>
      </c>
    </row>
    <row r="102" spans="1:4" ht="15" customHeight="1" x14ac:dyDescent="0.35">
      <c r="A102" s="11" t="s">
        <v>285</v>
      </c>
      <c r="B102" s="5"/>
      <c r="C102" s="6" t="s">
        <v>186</v>
      </c>
      <c r="D102" s="4" t="s">
        <v>732</v>
      </c>
    </row>
    <row r="103" spans="1:4" ht="15" customHeight="1" x14ac:dyDescent="0.35">
      <c r="A103" s="11" t="s">
        <v>286</v>
      </c>
      <c r="B103" s="5"/>
      <c r="C103" s="6" t="s">
        <v>484</v>
      </c>
      <c r="D103" s="4" t="s">
        <v>487</v>
      </c>
    </row>
    <row r="104" spans="1:4" ht="15" customHeight="1" x14ac:dyDescent="0.35">
      <c r="A104" s="11" t="s">
        <v>287</v>
      </c>
      <c r="B104" s="5"/>
      <c r="C104" s="6" t="s">
        <v>488</v>
      </c>
      <c r="D104" s="4" t="s">
        <v>490</v>
      </c>
    </row>
    <row r="105" spans="1:4" s="28" customFormat="1" ht="75" customHeight="1" x14ac:dyDescent="0.35">
      <c r="A105" s="16" t="s">
        <v>288</v>
      </c>
      <c r="B105" s="17"/>
      <c r="C105" s="18" t="s">
        <v>197</v>
      </c>
      <c r="D105" s="15" t="s">
        <v>741</v>
      </c>
    </row>
    <row r="106" spans="1:4" s="28" customFormat="1" ht="45" customHeight="1" x14ac:dyDescent="0.35">
      <c r="A106" s="16" t="s">
        <v>289</v>
      </c>
      <c r="B106" s="17"/>
      <c r="C106" s="18" t="s">
        <v>187</v>
      </c>
      <c r="D106" s="15" t="s">
        <v>742</v>
      </c>
    </row>
    <row r="108" spans="1:4" ht="15" customHeight="1" x14ac:dyDescent="0.35">
      <c r="A108" s="11" t="s">
        <v>290</v>
      </c>
      <c r="B108" s="5"/>
      <c r="C108" s="6" t="s">
        <v>491</v>
      </c>
      <c r="D108" s="32" t="s">
        <v>733</v>
      </c>
    </row>
    <row r="109" spans="1:4" ht="15" customHeight="1" x14ac:dyDescent="0.35">
      <c r="A109" s="11" t="s">
        <v>291</v>
      </c>
      <c r="B109" s="5"/>
      <c r="C109" s="6" t="s">
        <v>492</v>
      </c>
      <c r="D109" s="32" t="s">
        <v>710</v>
      </c>
    </row>
    <row r="110" spans="1:4" ht="15" customHeight="1" x14ac:dyDescent="0.35">
      <c r="A110" s="11" t="s">
        <v>327</v>
      </c>
      <c r="B110" s="5"/>
      <c r="C110" s="6" t="s">
        <v>385</v>
      </c>
      <c r="D110" s="4" t="s">
        <v>745</v>
      </c>
    </row>
    <row r="111" spans="1:4" ht="15" customHeight="1" x14ac:dyDescent="0.35">
      <c r="A111" s="11" t="s">
        <v>328</v>
      </c>
      <c r="B111" s="5"/>
      <c r="C111" s="6" t="s">
        <v>376</v>
      </c>
      <c r="D111" s="4" t="s">
        <v>678</v>
      </c>
    </row>
    <row r="112" spans="1:4" ht="15" customHeight="1" x14ac:dyDescent="0.35">
      <c r="A112" s="11" t="s">
        <v>329</v>
      </c>
      <c r="B112" s="5"/>
      <c r="C112" s="6" t="s">
        <v>558</v>
      </c>
      <c r="D112" s="4" t="s">
        <v>679</v>
      </c>
    </row>
    <row r="113" spans="1:4" ht="15" customHeight="1" x14ac:dyDescent="0.35">
      <c r="A113" s="11" t="s">
        <v>330</v>
      </c>
      <c r="B113" s="5"/>
      <c r="C113" s="6" t="s">
        <v>198</v>
      </c>
      <c r="D113" s="4" t="s">
        <v>199</v>
      </c>
    </row>
    <row r="114" spans="1:4" ht="15" customHeight="1" x14ac:dyDescent="0.35">
      <c r="A114" s="11" t="s">
        <v>331</v>
      </c>
      <c r="B114" s="5"/>
      <c r="C114" s="6" t="s">
        <v>186</v>
      </c>
      <c r="D114" s="4" t="s">
        <v>746</v>
      </c>
    </row>
    <row r="115" spans="1:4" ht="15" customHeight="1" x14ac:dyDescent="0.35">
      <c r="A115" s="11" t="s">
        <v>332</v>
      </c>
      <c r="B115" s="5"/>
      <c r="C115" s="6" t="s">
        <v>484</v>
      </c>
      <c r="D115" s="4" t="s">
        <v>486</v>
      </c>
    </row>
    <row r="116" spans="1:4" ht="15" customHeight="1" x14ac:dyDescent="0.35">
      <c r="A116" s="11" t="s">
        <v>333</v>
      </c>
      <c r="B116" s="5"/>
      <c r="C116" s="6" t="s">
        <v>488</v>
      </c>
      <c r="D116" s="4" t="s">
        <v>490</v>
      </c>
    </row>
    <row r="117" spans="1:4" s="28" customFormat="1" ht="75" customHeight="1" x14ac:dyDescent="0.35">
      <c r="A117" s="16" t="s">
        <v>334</v>
      </c>
      <c r="B117" s="17"/>
      <c r="C117" s="18" t="s">
        <v>197</v>
      </c>
      <c r="D117" s="15" t="s">
        <v>734</v>
      </c>
    </row>
    <row r="118" spans="1:4" s="28" customFormat="1" ht="45" customHeight="1" x14ac:dyDescent="0.35">
      <c r="A118" s="16" t="s">
        <v>335</v>
      </c>
      <c r="B118" s="17"/>
      <c r="C118" s="18" t="s">
        <v>187</v>
      </c>
      <c r="D118" s="15" t="s">
        <v>736</v>
      </c>
    </row>
    <row r="120" spans="1:4" ht="15" customHeight="1" x14ac:dyDescent="0.35">
      <c r="A120" s="11" t="s">
        <v>336</v>
      </c>
      <c r="B120" s="5"/>
      <c r="C120" s="6" t="s">
        <v>491</v>
      </c>
      <c r="D120" s="32" t="s">
        <v>733</v>
      </c>
    </row>
    <row r="121" spans="1:4" ht="15" customHeight="1" x14ac:dyDescent="0.35">
      <c r="A121" s="11" t="s">
        <v>337</v>
      </c>
      <c r="B121" s="5"/>
      <c r="C121" s="6" t="s">
        <v>492</v>
      </c>
      <c r="D121" s="32" t="s">
        <v>710</v>
      </c>
    </row>
    <row r="122" spans="1:4" ht="15" customHeight="1" x14ac:dyDescent="0.35">
      <c r="A122" s="11" t="s">
        <v>338</v>
      </c>
      <c r="B122" s="5"/>
      <c r="C122" s="6" t="s">
        <v>386</v>
      </c>
      <c r="D122" s="4" t="s">
        <v>745</v>
      </c>
    </row>
    <row r="123" spans="1:4" ht="15" customHeight="1" x14ac:dyDescent="0.35">
      <c r="A123" s="11" t="s">
        <v>339</v>
      </c>
      <c r="B123" s="5"/>
      <c r="C123" s="6" t="s">
        <v>376</v>
      </c>
      <c r="D123" s="4" t="s">
        <v>678</v>
      </c>
    </row>
    <row r="124" spans="1:4" ht="15" customHeight="1" x14ac:dyDescent="0.35">
      <c r="A124" s="11" t="s">
        <v>340</v>
      </c>
      <c r="B124" s="5"/>
      <c r="C124" s="6" t="s">
        <v>558</v>
      </c>
      <c r="D124" s="4" t="s">
        <v>679</v>
      </c>
    </row>
    <row r="125" spans="1:4" ht="15" customHeight="1" x14ac:dyDescent="0.35">
      <c r="A125" s="11" t="s">
        <v>341</v>
      </c>
      <c r="B125" s="5"/>
      <c r="C125" s="6" t="s">
        <v>198</v>
      </c>
      <c r="D125" s="4" t="s">
        <v>199</v>
      </c>
    </row>
    <row r="126" spans="1:4" ht="15" customHeight="1" x14ac:dyDescent="0.35">
      <c r="A126" s="11" t="s">
        <v>342</v>
      </c>
      <c r="B126" s="5"/>
      <c r="C126" s="6" t="s">
        <v>186</v>
      </c>
      <c r="D126" s="4" t="s">
        <v>746</v>
      </c>
    </row>
    <row r="127" spans="1:4" ht="15" customHeight="1" x14ac:dyDescent="0.35">
      <c r="A127" s="11" t="s">
        <v>343</v>
      </c>
      <c r="B127" s="5"/>
      <c r="C127" s="6" t="s">
        <v>484</v>
      </c>
      <c r="D127" s="4" t="s">
        <v>486</v>
      </c>
    </row>
    <row r="128" spans="1:4" ht="15" customHeight="1" x14ac:dyDescent="0.35">
      <c r="A128" s="11" t="s">
        <v>344</v>
      </c>
      <c r="B128" s="5"/>
      <c r="C128" s="6" t="s">
        <v>488</v>
      </c>
      <c r="D128" s="4" t="s">
        <v>490</v>
      </c>
    </row>
    <row r="129" spans="1:4" s="28" customFormat="1" ht="75" customHeight="1" x14ac:dyDescent="0.35">
      <c r="A129" s="16" t="s">
        <v>345</v>
      </c>
      <c r="B129" s="17"/>
      <c r="C129" s="18" t="s">
        <v>197</v>
      </c>
      <c r="D129" s="15" t="s">
        <v>735</v>
      </c>
    </row>
    <row r="130" spans="1:4" s="28" customFormat="1" ht="45" customHeight="1" x14ac:dyDescent="0.35">
      <c r="A130" s="16" t="s">
        <v>346</v>
      </c>
      <c r="B130" s="17"/>
      <c r="C130" s="18" t="s">
        <v>187</v>
      </c>
      <c r="D130" s="15" t="s">
        <v>737</v>
      </c>
    </row>
  </sheetData>
  <sheetProtection algorithmName="SHA-512" hashValue="ZsNELiuoq8ZryU5grkOfRtiePBlmlcSn/i9l4G/7v8AVHzAp1qgTm5/h9N51bRJekQYPfPconQMvmSx1hWNTIA==" saltValue="T6gq7QiyDbLAOW3WMT8/ww==" spinCount="100000" sheet="1" objects="1" scenarios="1"/>
  <mergeCells count="3">
    <mergeCell ref="C9:D9"/>
    <mergeCell ref="C10:D10"/>
    <mergeCell ref="C6:D6"/>
  </mergeCells>
  <dataValidations count="3">
    <dataValidation type="list" allowBlank="1" showInputMessage="1" showErrorMessage="1" sqref="D17 D101 D77 D65 D53 D41 D29 D113 D89 D125">
      <formula1>elenco_dim_tipo</formula1>
    </dataValidation>
    <dataValidation type="list" allowBlank="1" showInputMessage="1" showErrorMessage="1" sqref="D115 D103 D19 D31 D43 D55 D67 D79 D91 D127">
      <formula1>elenco_ambito_attivita</formula1>
    </dataValidation>
    <dataValidation type="list" allowBlank="1" showInputMessage="1" showErrorMessage="1" sqref="D20 D32 D44 D56 D68 D80 D92 D104 D116 D128">
      <formula1>elenco_riferimento</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PROFESSIONALI / PAGINA &amp;P DI &amp;N</oddFooter>
  </headerFooter>
  <rowBreaks count="3" manualBreakCount="3">
    <brk id="35" min="2" max="3" man="1"/>
    <brk id="71" min="2" max="3" man="1"/>
    <brk id="107" min="2" max="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37"/>
  <sheetViews>
    <sheetView zoomScaleNormal="100" workbookViewId="0">
      <selection activeCell="D42" sqref="D42"/>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210</v>
      </c>
      <c r="D6" s="36"/>
    </row>
    <row r="7" spans="1:4" ht="15" customHeight="1" x14ac:dyDescent="0.35">
      <c r="A7" s="11" t="s">
        <v>121</v>
      </c>
      <c r="B7" s="5"/>
      <c r="C7" s="6" t="s">
        <v>105</v>
      </c>
      <c r="D7" s="12" t="str">
        <f>candidatura</f>
        <v xml:space="preserve">Paolo Anselmo; </v>
      </c>
    </row>
    <row r="8" spans="1:4" ht="15" customHeight="1" x14ac:dyDescent="0.35">
      <c r="A8" s="11"/>
      <c r="B8" s="5"/>
      <c r="C8" s="5"/>
      <c r="D8" s="5"/>
    </row>
    <row r="9" spans="1:4" ht="20" x14ac:dyDescent="0.35">
      <c r="A9" s="11"/>
      <c r="B9" s="5"/>
      <c r="C9" s="33" t="s">
        <v>660</v>
      </c>
      <c r="D9" s="33"/>
    </row>
    <row r="10" spans="1:4" ht="30" customHeight="1" x14ac:dyDescent="0.35">
      <c r="A10" s="11"/>
      <c r="B10" s="5"/>
      <c r="C10" s="37" t="s">
        <v>478</v>
      </c>
      <c r="D10" s="37"/>
    </row>
    <row r="11" spans="1:4" ht="15" customHeight="1" x14ac:dyDescent="0.35">
      <c r="A11" s="11"/>
      <c r="B11" s="5"/>
      <c r="C11" s="5"/>
      <c r="D11" s="5"/>
    </row>
    <row r="12" spans="1:4" ht="15" customHeight="1" x14ac:dyDescent="0.35">
      <c r="A12" s="11" t="s">
        <v>402</v>
      </c>
      <c r="B12" s="5"/>
      <c r="C12" s="6" t="s">
        <v>387</v>
      </c>
      <c r="D12" s="4" t="s">
        <v>718</v>
      </c>
    </row>
    <row r="13" spans="1:4" ht="15" customHeight="1" x14ac:dyDescent="0.35">
      <c r="A13" s="11" t="s">
        <v>403</v>
      </c>
      <c r="B13" s="5"/>
      <c r="C13" s="6" t="s">
        <v>388</v>
      </c>
      <c r="D13" s="4" t="s">
        <v>392</v>
      </c>
    </row>
    <row r="14" spans="1:4" ht="15" customHeight="1" x14ac:dyDescent="0.35">
      <c r="A14" s="11" t="s">
        <v>404</v>
      </c>
      <c r="B14" s="5"/>
      <c r="C14" s="6" t="s">
        <v>389</v>
      </c>
      <c r="D14" s="4" t="s">
        <v>675</v>
      </c>
    </row>
    <row r="15" spans="1:4" ht="60" customHeight="1" x14ac:dyDescent="0.35">
      <c r="A15" s="16" t="s">
        <v>405</v>
      </c>
      <c r="B15" s="17"/>
      <c r="C15" s="18" t="s">
        <v>671</v>
      </c>
      <c r="D15" s="15" t="s">
        <v>747</v>
      </c>
    </row>
    <row r="16" spans="1:4" ht="60" customHeight="1" x14ac:dyDescent="0.35">
      <c r="A16" s="16" t="s">
        <v>406</v>
      </c>
      <c r="B16" s="17"/>
      <c r="C16" s="18" t="s">
        <v>672</v>
      </c>
      <c r="D16" s="15" t="s">
        <v>748</v>
      </c>
    </row>
    <row r="17" spans="1:4" ht="15" customHeight="1" x14ac:dyDescent="0.35">
      <c r="A17" s="11" t="s">
        <v>407</v>
      </c>
      <c r="B17" s="5"/>
      <c r="C17" s="6" t="s">
        <v>348</v>
      </c>
      <c r="D17" s="4" t="s">
        <v>749</v>
      </c>
    </row>
    <row r="18" spans="1:4" ht="15" customHeight="1" x14ac:dyDescent="0.35">
      <c r="A18" s="11" t="s">
        <v>408</v>
      </c>
      <c r="B18" s="5"/>
      <c r="C18" s="6" t="s">
        <v>390</v>
      </c>
      <c r="D18" s="4" t="s">
        <v>401</v>
      </c>
    </row>
    <row r="19" spans="1:4" ht="15" customHeight="1" x14ac:dyDescent="0.35">
      <c r="A19" s="11" t="s">
        <v>409</v>
      </c>
      <c r="B19" s="5"/>
      <c r="C19" s="6" t="s">
        <v>391</v>
      </c>
      <c r="D19" s="4" t="s">
        <v>300</v>
      </c>
    </row>
    <row r="20" spans="1:4" ht="15" customHeight="1" x14ac:dyDescent="0.35">
      <c r="A20" s="11"/>
      <c r="B20" s="5"/>
      <c r="C20" s="5"/>
      <c r="D20" s="5"/>
    </row>
    <row r="21" spans="1:4" ht="15" customHeight="1" x14ac:dyDescent="0.35">
      <c r="A21" s="11" t="s">
        <v>410</v>
      </c>
      <c r="B21" s="5"/>
      <c r="C21" s="6" t="s">
        <v>387</v>
      </c>
      <c r="D21" s="4" t="s">
        <v>729</v>
      </c>
    </row>
    <row r="22" spans="1:4" ht="15" customHeight="1" x14ac:dyDescent="0.35">
      <c r="A22" s="11" t="s">
        <v>411</v>
      </c>
      <c r="B22" s="5"/>
      <c r="C22" s="6" t="s">
        <v>388</v>
      </c>
      <c r="D22" s="4" t="s">
        <v>393</v>
      </c>
    </row>
    <row r="23" spans="1:4" ht="15" customHeight="1" x14ac:dyDescent="0.35">
      <c r="A23" s="11" t="s">
        <v>412</v>
      </c>
      <c r="B23" s="5"/>
      <c r="C23" s="6" t="s">
        <v>389</v>
      </c>
      <c r="D23" s="4" t="s">
        <v>395</v>
      </c>
    </row>
    <row r="24" spans="1:4" ht="60" customHeight="1" x14ac:dyDescent="0.35">
      <c r="A24" s="16" t="s">
        <v>413</v>
      </c>
      <c r="B24" s="17"/>
      <c r="C24" s="18" t="s">
        <v>673</v>
      </c>
      <c r="D24" s="15" t="s">
        <v>750</v>
      </c>
    </row>
    <row r="25" spans="1:4" ht="60" customHeight="1" x14ac:dyDescent="0.35">
      <c r="A25" s="16" t="s">
        <v>414</v>
      </c>
      <c r="B25" s="17"/>
      <c r="C25" s="18" t="s">
        <v>672</v>
      </c>
      <c r="D25" s="15" t="s">
        <v>751</v>
      </c>
    </row>
    <row r="26" spans="1:4" ht="15" customHeight="1" x14ac:dyDescent="0.35">
      <c r="A26" s="11" t="s">
        <v>415</v>
      </c>
      <c r="B26" s="5"/>
      <c r="C26" s="6" t="s">
        <v>348</v>
      </c>
      <c r="D26" s="4" t="s">
        <v>752</v>
      </c>
    </row>
    <row r="27" spans="1:4" ht="15" customHeight="1" x14ac:dyDescent="0.35">
      <c r="A27" s="11" t="s">
        <v>416</v>
      </c>
      <c r="B27" s="5"/>
      <c r="C27" s="6" t="s">
        <v>390</v>
      </c>
      <c r="D27" s="4" t="s">
        <v>401</v>
      </c>
    </row>
    <row r="28" spans="1:4" ht="15" customHeight="1" x14ac:dyDescent="0.35">
      <c r="A28" s="11" t="s">
        <v>417</v>
      </c>
      <c r="B28" s="5"/>
      <c r="C28" s="6" t="s">
        <v>391</v>
      </c>
      <c r="D28" s="4" t="s">
        <v>301</v>
      </c>
    </row>
    <row r="29" spans="1:4" ht="15" customHeight="1" x14ac:dyDescent="0.35">
      <c r="A29" s="11"/>
      <c r="B29" s="5"/>
      <c r="C29" s="5"/>
      <c r="D29" s="5"/>
    </row>
    <row r="30" spans="1:4" ht="15" customHeight="1" x14ac:dyDescent="0.35">
      <c r="A30" s="11" t="s">
        <v>418</v>
      </c>
      <c r="B30" s="5"/>
      <c r="C30" s="6" t="s">
        <v>387</v>
      </c>
      <c r="D30" s="4" t="s">
        <v>729</v>
      </c>
    </row>
    <row r="31" spans="1:4" ht="15" customHeight="1" x14ac:dyDescent="0.35">
      <c r="A31" s="11" t="s">
        <v>419</v>
      </c>
      <c r="B31" s="5"/>
      <c r="C31" s="6" t="s">
        <v>388</v>
      </c>
      <c r="D31" s="4" t="s">
        <v>393</v>
      </c>
    </row>
    <row r="32" spans="1:4" ht="15" customHeight="1" x14ac:dyDescent="0.35">
      <c r="A32" s="11" t="s">
        <v>420</v>
      </c>
      <c r="B32" s="5"/>
      <c r="C32" s="6" t="s">
        <v>389</v>
      </c>
      <c r="D32" s="4" t="s">
        <v>395</v>
      </c>
    </row>
    <row r="33" spans="1:4" ht="60" customHeight="1" x14ac:dyDescent="0.35">
      <c r="A33" s="16" t="s">
        <v>421</v>
      </c>
      <c r="B33" s="17"/>
      <c r="C33" s="18" t="s">
        <v>674</v>
      </c>
      <c r="D33" s="15" t="s">
        <v>753</v>
      </c>
    </row>
    <row r="34" spans="1:4" ht="60" customHeight="1" x14ac:dyDescent="0.35">
      <c r="A34" s="16" t="s">
        <v>422</v>
      </c>
      <c r="B34" s="17"/>
      <c r="C34" s="18" t="s">
        <v>672</v>
      </c>
      <c r="D34" s="15" t="s">
        <v>754</v>
      </c>
    </row>
    <row r="35" spans="1:4" ht="15" customHeight="1" x14ac:dyDescent="0.35">
      <c r="A35" s="11" t="s">
        <v>423</v>
      </c>
      <c r="B35" s="5"/>
      <c r="C35" s="6" t="s">
        <v>348</v>
      </c>
      <c r="D35" s="4" t="s">
        <v>755</v>
      </c>
    </row>
    <row r="36" spans="1:4" ht="15" customHeight="1" x14ac:dyDescent="0.35">
      <c r="A36" s="11" t="s">
        <v>424</v>
      </c>
      <c r="B36" s="5"/>
      <c r="C36" s="6" t="s">
        <v>390</v>
      </c>
      <c r="D36" s="4" t="s">
        <v>401</v>
      </c>
    </row>
    <row r="37" spans="1:4" ht="15" customHeight="1" x14ac:dyDescent="0.35">
      <c r="A37" s="11" t="s">
        <v>425</v>
      </c>
      <c r="B37" s="5"/>
      <c r="C37" s="6" t="s">
        <v>391</v>
      </c>
      <c r="D37" s="4" t="s">
        <v>302</v>
      </c>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dataValidations count="4">
    <dataValidation type="list" allowBlank="1" showInputMessage="1" showErrorMessage="1" sqref="D13 D31 D22">
      <formula1>elenco_ambito</formula1>
    </dataValidation>
    <dataValidation type="list" allowBlank="1" showInputMessage="1" showErrorMessage="1" sqref="D14 D32 D23">
      <formula1>elenco_tematica</formula1>
    </dataValidation>
    <dataValidation type="list" allowBlank="1" showInputMessage="1" showErrorMessage="1" sqref="D19 D37 D28">
      <formula1>bgt_proj</formula1>
    </dataValidation>
    <dataValidation type="list" allowBlank="1" showInputMessage="1" showErrorMessage="1" sqref="D18 D36 D27">
      <formula1>elenco_proj</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VALUTAZIONE / PAGINA &amp;P DI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4"/>
  <sheetViews>
    <sheetView zoomScaleNormal="100" workbookViewId="0">
      <selection activeCell="D36" sqref="D36"/>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122</v>
      </c>
      <c r="D6" s="36"/>
    </row>
    <row r="7" spans="1:4" ht="15" customHeight="1" x14ac:dyDescent="0.35">
      <c r="A7" s="11" t="s">
        <v>123</v>
      </c>
      <c r="B7" s="5"/>
      <c r="C7" s="6" t="s">
        <v>105</v>
      </c>
      <c r="D7" s="12" t="str">
        <f>candidatura</f>
        <v xml:space="preserve">Paolo Anselmo; </v>
      </c>
    </row>
    <row r="8" spans="1:4" ht="15" customHeight="1" x14ac:dyDescent="0.35">
      <c r="A8" s="11"/>
      <c r="B8" s="5"/>
      <c r="C8" s="5"/>
      <c r="D8" s="5"/>
    </row>
    <row r="9" spans="1:4" ht="20" x14ac:dyDescent="0.35">
      <c r="A9" s="11"/>
      <c r="B9" s="5"/>
      <c r="C9" s="33" t="s">
        <v>479</v>
      </c>
      <c r="D9" s="33"/>
    </row>
    <row r="10" spans="1:4" ht="15" customHeight="1" x14ac:dyDescent="0.35">
      <c r="A10" s="11"/>
      <c r="B10" s="5"/>
      <c r="C10" s="5"/>
      <c r="D10" s="5"/>
    </row>
    <row r="11" spans="1:4" ht="15" customHeight="1" x14ac:dyDescent="0.35">
      <c r="A11" s="11" t="s">
        <v>432</v>
      </c>
      <c r="B11" s="5"/>
      <c r="C11" s="6" t="s">
        <v>353</v>
      </c>
      <c r="D11" s="12" t="str">
        <f>spec_principale</f>
        <v>AEROSPAZIO</v>
      </c>
    </row>
    <row r="12" spans="1:4" ht="15" customHeight="1" x14ac:dyDescent="0.35">
      <c r="A12" s="11" t="s">
        <v>433</v>
      </c>
      <c r="B12" s="5"/>
      <c r="C12" s="6" t="s">
        <v>355</v>
      </c>
      <c r="D12" s="12" t="str">
        <f>ads1_principale</f>
        <v xml:space="preserve">AS3 Applicazioni e tecnologie dallo spazio per la società </v>
      </c>
    </row>
    <row r="13" spans="1:4" ht="15" customHeight="1" x14ac:dyDescent="0.35">
      <c r="A13" s="11" t="s">
        <v>434</v>
      </c>
      <c r="B13" s="5"/>
      <c r="C13" s="6" t="s">
        <v>356</v>
      </c>
      <c r="D13" s="12" t="str">
        <f>ads1_secondaria</f>
        <v>AS1 Piattaforme aeronautiche del futuro</v>
      </c>
    </row>
    <row r="14" spans="1:4" ht="15" customHeight="1" x14ac:dyDescent="0.35">
      <c r="A14" s="11" t="s">
        <v>435</v>
      </c>
      <c r="B14" s="5"/>
      <c r="C14" s="6" t="s">
        <v>474</v>
      </c>
      <c r="D14" s="12" t="str">
        <f>ads1_terziaria</f>
        <v xml:space="preserve">AS2 Sistemi ed equipaggiamenti innovativi </v>
      </c>
    </row>
    <row r="15" spans="1:4" ht="15" customHeight="1" x14ac:dyDescent="0.35">
      <c r="A15" s="11"/>
      <c r="B15" s="5"/>
      <c r="C15" s="5"/>
      <c r="D15" s="5"/>
    </row>
    <row r="16" spans="1:4" ht="15" customHeight="1" x14ac:dyDescent="0.35">
      <c r="A16" s="11" t="s">
        <v>436</v>
      </c>
      <c r="B16" s="5"/>
      <c r="C16" s="6" t="s">
        <v>363</v>
      </c>
      <c r="D16" s="12" t="str">
        <f>l1_tema</f>
        <v>Ingegneria Aeronautica</v>
      </c>
    </row>
    <row r="17" spans="1:4" ht="15" customHeight="1" x14ac:dyDescent="0.35">
      <c r="A17" s="11" t="s">
        <v>437</v>
      </c>
      <c r="B17" s="5"/>
      <c r="C17" s="6" t="s">
        <v>364</v>
      </c>
      <c r="D17" s="12">
        <f>l2_tema</f>
        <v>0</v>
      </c>
    </row>
    <row r="18" spans="1:4" ht="15" customHeight="1" x14ac:dyDescent="0.35">
      <c r="A18" s="11" t="s">
        <v>438</v>
      </c>
      <c r="B18" s="5"/>
      <c r="C18" s="6" t="s">
        <v>365</v>
      </c>
      <c r="D18" s="12">
        <f>dot_tema</f>
        <v>0</v>
      </c>
    </row>
    <row r="19" spans="1:4" ht="15" customHeight="1" x14ac:dyDescent="0.35">
      <c r="A19" s="11" t="s">
        <v>439</v>
      </c>
      <c r="B19" s="5"/>
      <c r="C19" s="6" t="s">
        <v>366</v>
      </c>
      <c r="D19" s="12">
        <f>m2l_tema</f>
        <v>0</v>
      </c>
    </row>
    <row r="20" spans="1:4" ht="15" customHeight="1" x14ac:dyDescent="0.35">
      <c r="A20" s="11"/>
      <c r="B20" s="5"/>
      <c r="C20" s="5"/>
      <c r="D20" s="5"/>
    </row>
    <row r="21" spans="1:4" ht="45" customHeight="1" x14ac:dyDescent="0.35">
      <c r="A21" s="11"/>
      <c r="B21" s="5"/>
      <c r="C21" s="37" t="s">
        <v>431</v>
      </c>
      <c r="D21" s="37"/>
    </row>
    <row r="22" spans="1:4" ht="262.5" customHeight="1" x14ac:dyDescent="0.35">
      <c r="A22" s="16" t="s">
        <v>440</v>
      </c>
      <c r="B22" s="5"/>
      <c r="C22" s="27" t="s">
        <v>429</v>
      </c>
      <c r="D22" s="14" t="s">
        <v>756</v>
      </c>
    </row>
    <row r="23" spans="1:4" ht="15" customHeight="1" x14ac:dyDescent="0.35">
      <c r="A23" s="11"/>
      <c r="B23" s="5"/>
      <c r="C23" s="5"/>
      <c r="D23" s="5"/>
    </row>
    <row r="24" spans="1:4" ht="15" customHeight="1" x14ac:dyDescent="0.35">
      <c r="A24" s="11" t="s">
        <v>441</v>
      </c>
      <c r="B24" s="5"/>
      <c r="C24" s="6" t="s">
        <v>367</v>
      </c>
      <c r="D24" s="12" t="str">
        <f>ep1_denominazione</f>
        <v>AeroClub Valle d'Aosta</v>
      </c>
    </row>
    <row r="25" spans="1:4" ht="15" customHeight="1" x14ac:dyDescent="0.35">
      <c r="A25" s="11" t="s">
        <v>442</v>
      </c>
      <c r="B25" s="5"/>
      <c r="C25" s="6" t="s">
        <v>368</v>
      </c>
      <c r="D25" s="12" t="str">
        <f>ep2_denominazione</f>
        <v>Aeroservice srl</v>
      </c>
    </row>
    <row r="26" spans="1:4" ht="15" customHeight="1" x14ac:dyDescent="0.35">
      <c r="A26" s="11" t="s">
        <v>443</v>
      </c>
      <c r="B26" s="5"/>
      <c r="C26" s="6" t="s">
        <v>369</v>
      </c>
      <c r="D26" s="12" t="str">
        <f>ep3_denominazione</f>
        <v>Eli Alpi SpA</v>
      </c>
    </row>
    <row r="27" spans="1:4" ht="15" customHeight="1" x14ac:dyDescent="0.35">
      <c r="A27" s="11" t="s">
        <v>444</v>
      </c>
      <c r="B27" s="5"/>
      <c r="C27" s="6" t="s">
        <v>370</v>
      </c>
      <c r="D27" s="12" t="str">
        <f>ep4_denominazione</f>
        <v>Centro Sviluppo SpA</v>
      </c>
    </row>
    <row r="28" spans="1:4" ht="15" customHeight="1" x14ac:dyDescent="0.35">
      <c r="A28" s="11" t="s">
        <v>445</v>
      </c>
      <c r="B28" s="5"/>
      <c r="C28" s="6" t="s">
        <v>371</v>
      </c>
      <c r="D28" s="12" t="str">
        <f>ep5_denominazione</f>
        <v>Associazione IBAN - Italian Business Angels Networks</v>
      </c>
    </row>
    <row r="29" spans="1:4" ht="15" customHeight="1" x14ac:dyDescent="0.35">
      <c r="A29" s="11" t="s">
        <v>446</v>
      </c>
      <c r="B29" s="5"/>
      <c r="C29" s="6" t="s">
        <v>372</v>
      </c>
      <c r="D29" s="12" t="str">
        <f>ep6_denominazione</f>
        <v>FinLombarda SpA</v>
      </c>
    </row>
    <row r="30" spans="1:4" ht="15" customHeight="1" x14ac:dyDescent="0.35">
      <c r="A30" s="11" t="s">
        <v>447</v>
      </c>
      <c r="B30" s="5"/>
      <c r="C30" s="6" t="s">
        <v>373</v>
      </c>
      <c r="D30" s="12" t="str">
        <f>ep7_denominazione</f>
        <v>META Group Srl</v>
      </c>
    </row>
    <row r="31" spans="1:4" ht="15" customHeight="1" x14ac:dyDescent="0.35">
      <c r="A31" s="11" t="s">
        <v>448</v>
      </c>
      <c r="B31" s="5"/>
      <c r="C31" s="6" t="s">
        <v>374</v>
      </c>
      <c r="D31" s="12" t="str">
        <f>ep8_denominazione</f>
        <v>Invitalia SpA</v>
      </c>
    </row>
    <row r="32" spans="1:4" ht="15" customHeight="1" x14ac:dyDescent="0.35">
      <c r="A32" s="11" t="s">
        <v>449</v>
      </c>
      <c r="B32" s="5"/>
      <c r="C32" s="6" t="s">
        <v>375</v>
      </c>
      <c r="D32" s="12" t="str">
        <f>ep9_denominazione</f>
        <v>Ingegnere Libero Professionista (iscrizione Ordine dal 1984)</v>
      </c>
    </row>
    <row r="33" spans="1:4" ht="15" customHeight="1" x14ac:dyDescent="0.35">
      <c r="A33" s="11" t="s">
        <v>450</v>
      </c>
      <c r="B33" s="5"/>
      <c r="C33" s="6" t="s">
        <v>211</v>
      </c>
      <c r="D33" s="12" t="str">
        <f>ep10_denominazione</f>
        <v>Ingegnere Libero Professionista (iscrizione Ordine dal 1984)</v>
      </c>
    </row>
    <row r="34" spans="1:4" ht="45" customHeight="1" x14ac:dyDescent="0.35">
      <c r="A34" s="11"/>
      <c r="B34" s="5"/>
      <c r="C34" s="37" t="s">
        <v>481</v>
      </c>
      <c r="D34" s="37"/>
    </row>
    <row r="35" spans="1:4" ht="262.5" customHeight="1" x14ac:dyDescent="0.35">
      <c r="A35" s="16" t="s">
        <v>451</v>
      </c>
      <c r="B35" s="5"/>
      <c r="C35" s="27" t="s">
        <v>430</v>
      </c>
      <c r="D35" s="14" t="s">
        <v>759</v>
      </c>
    </row>
    <row r="36" spans="1:4" ht="15" customHeight="1" x14ac:dyDescent="0.35">
      <c r="A36" s="11"/>
      <c r="B36" s="5"/>
      <c r="C36" s="5"/>
      <c r="D36" s="5"/>
    </row>
    <row r="37" spans="1:4" ht="20" x14ac:dyDescent="0.35">
      <c r="A37" s="11"/>
      <c r="B37" s="5"/>
      <c r="C37" s="33" t="s">
        <v>480</v>
      </c>
      <c r="D37" s="33"/>
    </row>
    <row r="38" spans="1:4" ht="15" customHeight="1" x14ac:dyDescent="0.35">
      <c r="A38" s="11"/>
      <c r="B38" s="5"/>
      <c r="C38" s="5"/>
      <c r="D38" s="5"/>
    </row>
    <row r="39" spans="1:4" ht="15" customHeight="1" x14ac:dyDescent="0.35">
      <c r="A39" s="11" t="s">
        <v>452</v>
      </c>
      <c r="B39" s="5"/>
      <c r="C39" s="6" t="s">
        <v>354</v>
      </c>
      <c r="D39" s="12" t="str">
        <f>spec_secondaria</f>
        <v>MANIFATTURIERO_AVANZATO</v>
      </c>
    </row>
    <row r="40" spans="1:4" ht="15" customHeight="1" x14ac:dyDescent="0.35">
      <c r="A40" s="11" t="s">
        <v>453</v>
      </c>
      <c r="B40" s="5"/>
      <c r="C40" s="6" t="s">
        <v>357</v>
      </c>
      <c r="D40" s="12" t="str">
        <f>ads2_principale</f>
        <v>MA1 Produzione con processi innovativi</v>
      </c>
    </row>
    <row r="41" spans="1:4" ht="15" customHeight="1" x14ac:dyDescent="0.35">
      <c r="A41" s="11" t="s">
        <v>454</v>
      </c>
      <c r="B41" s="5"/>
      <c r="C41" s="6" t="s">
        <v>358</v>
      </c>
      <c r="D41" s="12" t="str">
        <f>ads2_secondaria</f>
        <v>MA2 Sistemi di produzione evolutivi e adattativi</v>
      </c>
    </row>
    <row r="42" spans="1:4" ht="15" customHeight="1" x14ac:dyDescent="0.35">
      <c r="A42" s="11" t="s">
        <v>455</v>
      </c>
      <c r="B42" s="5"/>
      <c r="C42" s="6" t="s">
        <v>475</v>
      </c>
      <c r="D42" s="12" t="str">
        <f>ads2_terziaria</f>
        <v>MA3 Sistemi di produzione ad alta efficienza</v>
      </c>
    </row>
    <row r="43" spans="1:4" ht="15" customHeight="1" x14ac:dyDescent="0.35">
      <c r="A43" s="11"/>
      <c r="B43" s="5"/>
      <c r="C43" s="5"/>
      <c r="D43" s="5"/>
    </row>
    <row r="44" spans="1:4" ht="15" customHeight="1" x14ac:dyDescent="0.35">
      <c r="A44" s="11" t="s">
        <v>456</v>
      </c>
      <c r="B44" s="5"/>
      <c r="C44" s="6" t="s">
        <v>363</v>
      </c>
      <c r="D44" s="12" t="str">
        <f>l1_tema</f>
        <v>Ingegneria Aeronautica</v>
      </c>
    </row>
    <row r="45" spans="1:4" ht="15" customHeight="1" x14ac:dyDescent="0.35">
      <c r="A45" s="11" t="s">
        <v>457</v>
      </c>
      <c r="B45" s="5"/>
      <c r="C45" s="6" t="s">
        <v>364</v>
      </c>
      <c r="D45" s="12">
        <f>l2_tema</f>
        <v>0</v>
      </c>
    </row>
    <row r="46" spans="1:4" ht="15" customHeight="1" x14ac:dyDescent="0.35">
      <c r="A46" s="11" t="s">
        <v>458</v>
      </c>
      <c r="B46" s="5"/>
      <c r="C46" s="6" t="s">
        <v>365</v>
      </c>
      <c r="D46" s="12">
        <f>dot_tema</f>
        <v>0</v>
      </c>
    </row>
    <row r="47" spans="1:4" ht="15" customHeight="1" x14ac:dyDescent="0.35">
      <c r="A47" s="11" t="s">
        <v>459</v>
      </c>
      <c r="B47" s="5"/>
      <c r="C47" s="6" t="s">
        <v>366</v>
      </c>
      <c r="D47" s="12">
        <f>m2l_tema</f>
        <v>0</v>
      </c>
    </row>
    <row r="48" spans="1:4" ht="15" customHeight="1" x14ac:dyDescent="0.35">
      <c r="A48" s="11"/>
      <c r="B48" s="5"/>
      <c r="C48" s="5"/>
      <c r="D48" s="5"/>
    </row>
    <row r="49" spans="1:4" ht="60" customHeight="1" x14ac:dyDescent="0.35">
      <c r="A49" s="11"/>
      <c r="B49" s="5"/>
      <c r="C49" s="37" t="s">
        <v>482</v>
      </c>
      <c r="D49" s="37"/>
    </row>
    <row r="50" spans="1:4" ht="262.5" customHeight="1" x14ac:dyDescent="0.35">
      <c r="A50" s="16" t="s">
        <v>460</v>
      </c>
      <c r="B50" s="5"/>
      <c r="C50" s="27" t="s">
        <v>429</v>
      </c>
      <c r="D50" s="15" t="s">
        <v>757</v>
      </c>
    </row>
    <row r="51" spans="1:4" ht="15" customHeight="1" x14ac:dyDescent="0.35">
      <c r="A51" s="11"/>
      <c r="B51" s="5"/>
      <c r="C51" s="5"/>
      <c r="D51" s="5"/>
    </row>
    <row r="52" spans="1:4" ht="15" customHeight="1" x14ac:dyDescent="0.35">
      <c r="A52" s="11" t="s">
        <v>461</v>
      </c>
      <c r="B52" s="5"/>
      <c r="C52" s="6" t="s">
        <v>367</v>
      </c>
      <c r="D52" s="12" t="str">
        <f>ep1_denominazione</f>
        <v>AeroClub Valle d'Aosta</v>
      </c>
    </row>
    <row r="53" spans="1:4" ht="15" customHeight="1" x14ac:dyDescent="0.35">
      <c r="A53" s="11" t="s">
        <v>462</v>
      </c>
      <c r="B53" s="5"/>
      <c r="C53" s="6" t="s">
        <v>368</v>
      </c>
      <c r="D53" s="12" t="str">
        <f>ep2_denominazione</f>
        <v>Aeroservice srl</v>
      </c>
    </row>
    <row r="54" spans="1:4" ht="15" customHeight="1" x14ac:dyDescent="0.35">
      <c r="A54" s="11" t="s">
        <v>463</v>
      </c>
      <c r="B54" s="5"/>
      <c r="C54" s="6" t="s">
        <v>369</v>
      </c>
      <c r="D54" s="12" t="str">
        <f>ep3_denominazione</f>
        <v>Eli Alpi SpA</v>
      </c>
    </row>
    <row r="55" spans="1:4" ht="15" customHeight="1" x14ac:dyDescent="0.35">
      <c r="A55" s="11" t="s">
        <v>464</v>
      </c>
      <c r="B55" s="5"/>
      <c r="C55" s="6" t="s">
        <v>370</v>
      </c>
      <c r="D55" s="12" t="str">
        <f>ep4_denominazione</f>
        <v>Centro Sviluppo SpA</v>
      </c>
    </row>
    <row r="56" spans="1:4" ht="15" customHeight="1" x14ac:dyDescent="0.35">
      <c r="A56" s="11" t="s">
        <v>465</v>
      </c>
      <c r="B56" s="5"/>
      <c r="C56" s="6" t="s">
        <v>371</v>
      </c>
      <c r="D56" s="12" t="str">
        <f>ep5_denominazione</f>
        <v>Associazione IBAN - Italian Business Angels Networks</v>
      </c>
    </row>
    <row r="57" spans="1:4" ht="15" customHeight="1" x14ac:dyDescent="0.35">
      <c r="A57" s="11" t="s">
        <v>466</v>
      </c>
      <c r="B57" s="5"/>
      <c r="C57" s="6" t="s">
        <v>372</v>
      </c>
      <c r="D57" s="12" t="str">
        <f>ep6_denominazione</f>
        <v>FinLombarda SpA</v>
      </c>
    </row>
    <row r="58" spans="1:4" ht="15" customHeight="1" x14ac:dyDescent="0.35">
      <c r="A58" s="11" t="s">
        <v>467</v>
      </c>
      <c r="B58" s="5"/>
      <c r="C58" s="6" t="s">
        <v>373</v>
      </c>
      <c r="D58" s="12" t="str">
        <f>ep7_denominazione</f>
        <v>META Group Srl</v>
      </c>
    </row>
    <row r="59" spans="1:4" ht="15" customHeight="1" x14ac:dyDescent="0.35">
      <c r="A59" s="11" t="s">
        <v>468</v>
      </c>
      <c r="B59" s="5"/>
      <c r="C59" s="6" t="s">
        <v>374</v>
      </c>
      <c r="D59" s="12" t="str">
        <f>ep8_denominazione</f>
        <v>Invitalia SpA</v>
      </c>
    </row>
    <row r="60" spans="1:4" ht="15" customHeight="1" x14ac:dyDescent="0.35">
      <c r="A60" s="11" t="s">
        <v>469</v>
      </c>
      <c r="B60" s="5"/>
      <c r="C60" s="6" t="s">
        <v>375</v>
      </c>
      <c r="D60" s="12" t="str">
        <f>ep9_denominazione</f>
        <v>Ingegnere Libero Professionista (iscrizione Ordine dal 1984)</v>
      </c>
    </row>
    <row r="61" spans="1:4" ht="15" customHeight="1" x14ac:dyDescent="0.35">
      <c r="A61" s="11" t="s">
        <v>470</v>
      </c>
      <c r="B61" s="5"/>
      <c r="C61" s="6" t="s">
        <v>211</v>
      </c>
      <c r="D61" s="12" t="str">
        <f>ep10_denominazione</f>
        <v>Ingegnere Libero Professionista (iscrizione Ordine dal 1984)</v>
      </c>
    </row>
    <row r="62" spans="1:4" ht="15" customHeight="1" x14ac:dyDescent="0.35">
      <c r="A62" s="11"/>
      <c r="B62" s="5"/>
      <c r="C62" s="5"/>
      <c r="D62" s="5"/>
    </row>
    <row r="63" spans="1:4" ht="60" customHeight="1" x14ac:dyDescent="0.35">
      <c r="A63" s="11"/>
      <c r="B63" s="5"/>
      <c r="C63" s="37" t="s">
        <v>483</v>
      </c>
      <c r="D63" s="37"/>
    </row>
    <row r="64" spans="1:4" ht="262.5" customHeight="1" x14ac:dyDescent="0.35">
      <c r="A64" s="16" t="s">
        <v>471</v>
      </c>
      <c r="B64" s="5"/>
      <c r="C64" s="27" t="s">
        <v>430</v>
      </c>
      <c r="D64" s="15" t="s">
        <v>758</v>
      </c>
    </row>
  </sheetData>
  <sheetProtection algorithmName="SHA-512" hashValue="nWstBWbfZNBsyvWRAalHqNQRsyxhFH49G+sgFdRKtGXjAMRyNt+oaKeylHO40G+G0fvgDMdb3pn84ALPfd0azw==" saltValue="t7PTLR4UG5QpDOVRvF896w==" spinCount="100000" sheet="1" objects="1" scenarios="1"/>
  <mergeCells count="7">
    <mergeCell ref="C37:D37"/>
    <mergeCell ref="C49:D49"/>
    <mergeCell ref="C63:D63"/>
    <mergeCell ref="C6:D6"/>
    <mergeCell ref="C9:D9"/>
    <mergeCell ref="C21:D21"/>
    <mergeCell ref="C34:D34"/>
  </mergeCell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&amp;C&amp;"Arial,Normale"&amp;8MOTIVAZIONI / PAGINA &amp;P DI &amp;N</oddFooter>
  </headerFooter>
  <rowBreaks count="3" manualBreakCount="3">
    <brk id="23" min="2" max="3" man="1"/>
    <brk id="36" min="2" max="3" man="1"/>
    <brk id="51" min="2" max="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65"/>
  <sheetViews>
    <sheetView zoomScaleNormal="100" workbookViewId="0">
      <selection activeCell="F17" sqref="F17"/>
    </sheetView>
  </sheetViews>
  <sheetFormatPr defaultColWidth="9.1796875" defaultRowHeight="15" customHeight="1" x14ac:dyDescent="0.35"/>
  <cols>
    <col min="1" max="1" width="39.81640625" style="1" customWidth="1"/>
    <col min="2" max="2" width="80.54296875" style="1" bestFit="1" customWidth="1"/>
    <col min="3" max="3" width="6.26953125" style="1" bestFit="1" customWidth="1"/>
    <col min="4" max="4" width="26" style="1" bestFit="1" customWidth="1"/>
    <col min="5" max="5" width="18.7265625" style="1" bestFit="1" customWidth="1"/>
    <col min="6" max="6" width="40.7265625" style="1" bestFit="1" customWidth="1"/>
    <col min="7" max="7" width="47.54296875" style="1" bestFit="1" customWidth="1"/>
    <col min="8" max="16384" width="9.1796875" style="1"/>
  </cols>
  <sheetData>
    <row r="1" spans="1:7" ht="15" customHeight="1" x14ac:dyDescent="0.35">
      <c r="A1" s="2" t="s">
        <v>476</v>
      </c>
      <c r="B1" s="2" t="s">
        <v>477</v>
      </c>
      <c r="C1" s="2" t="s">
        <v>112</v>
      </c>
      <c r="D1" s="2" t="s">
        <v>125</v>
      </c>
      <c r="E1" s="2" t="s">
        <v>139</v>
      </c>
      <c r="F1" s="2" t="s">
        <v>202</v>
      </c>
      <c r="G1" s="19" t="s">
        <v>292</v>
      </c>
    </row>
    <row r="2" spans="1:7" ht="15" customHeight="1" x14ac:dyDescent="0.35">
      <c r="A2" s="1" t="s">
        <v>51</v>
      </c>
      <c r="B2" s="1" t="s">
        <v>0</v>
      </c>
      <c r="C2" s="1" t="s">
        <v>114</v>
      </c>
      <c r="D2" s="1" t="s">
        <v>319</v>
      </c>
      <c r="E2" s="1" t="s">
        <v>140</v>
      </c>
      <c r="F2" s="1" t="s">
        <v>199</v>
      </c>
      <c r="G2" s="20" t="s">
        <v>326</v>
      </c>
    </row>
    <row r="3" spans="1:7" ht="15" customHeight="1" x14ac:dyDescent="0.35">
      <c r="A3" s="1" t="s">
        <v>5</v>
      </c>
      <c r="B3" s="1" t="s">
        <v>1</v>
      </c>
      <c r="C3" s="1" t="s">
        <v>113</v>
      </c>
      <c r="D3" s="1" t="s">
        <v>320</v>
      </c>
      <c r="E3" s="1" t="s">
        <v>141</v>
      </c>
      <c r="F3" s="1" t="s">
        <v>200</v>
      </c>
      <c r="G3" s="20" t="s">
        <v>325</v>
      </c>
    </row>
    <row r="4" spans="1:7" ht="15" customHeight="1" x14ac:dyDescent="0.35">
      <c r="A4" s="1" t="s">
        <v>53</v>
      </c>
      <c r="B4" s="1" t="s">
        <v>52</v>
      </c>
      <c r="D4" s="1" t="s">
        <v>321</v>
      </c>
      <c r="F4" s="1" t="s">
        <v>201</v>
      </c>
      <c r="G4" s="20" t="s">
        <v>323</v>
      </c>
    </row>
    <row r="5" spans="1:7" ht="15" customHeight="1" x14ac:dyDescent="0.35">
      <c r="A5" s="1" t="s">
        <v>54</v>
      </c>
      <c r="B5" s="1" t="s">
        <v>2</v>
      </c>
      <c r="D5" s="1" t="s">
        <v>322</v>
      </c>
      <c r="F5" s="1" t="s">
        <v>206</v>
      </c>
      <c r="G5" s="20" t="s">
        <v>324</v>
      </c>
    </row>
    <row r="6" spans="1:7" ht="15" customHeight="1" x14ac:dyDescent="0.35">
      <c r="A6" s="1" t="s">
        <v>55</v>
      </c>
      <c r="B6" s="1" t="s">
        <v>3</v>
      </c>
      <c r="F6" s="1" t="s">
        <v>205</v>
      </c>
    </row>
    <row r="7" spans="1:7" ht="15" customHeight="1" x14ac:dyDescent="0.35">
      <c r="A7" s="1" t="s">
        <v>56</v>
      </c>
      <c r="B7" s="1" t="s">
        <v>4</v>
      </c>
      <c r="D7" s="2" t="s">
        <v>388</v>
      </c>
      <c r="F7" s="1" t="s">
        <v>204</v>
      </c>
      <c r="G7" s="19" t="s">
        <v>303</v>
      </c>
    </row>
    <row r="8" spans="1:7" ht="15" customHeight="1" x14ac:dyDescent="0.35">
      <c r="A8" s="1" t="s">
        <v>57</v>
      </c>
      <c r="B8" s="1" t="s">
        <v>6</v>
      </c>
      <c r="D8" s="1" t="s">
        <v>392</v>
      </c>
      <c r="F8" s="1" t="s">
        <v>203</v>
      </c>
      <c r="G8" s="20" t="s">
        <v>304</v>
      </c>
    </row>
    <row r="9" spans="1:7" ht="15" customHeight="1" x14ac:dyDescent="0.35">
      <c r="A9" s="1" t="s">
        <v>58</v>
      </c>
      <c r="B9" s="1" t="s">
        <v>7</v>
      </c>
      <c r="D9" s="1" t="s">
        <v>393</v>
      </c>
      <c r="G9" s="20" t="s">
        <v>305</v>
      </c>
    </row>
    <row r="10" spans="1:7" ht="15" customHeight="1" x14ac:dyDescent="0.35">
      <c r="A10" s="1" t="s">
        <v>59</v>
      </c>
      <c r="B10" s="1" t="s">
        <v>8</v>
      </c>
      <c r="D10" s="1" t="s">
        <v>394</v>
      </c>
      <c r="F10" s="2" t="s">
        <v>347</v>
      </c>
      <c r="G10" s="20" t="s">
        <v>306</v>
      </c>
    </row>
    <row r="11" spans="1:7" ht="15" customHeight="1" x14ac:dyDescent="0.35">
      <c r="A11" s="1" t="s">
        <v>668</v>
      </c>
      <c r="B11" s="1" t="s">
        <v>652</v>
      </c>
      <c r="F11" s="1" t="s">
        <v>349</v>
      </c>
      <c r="G11" s="20" t="s">
        <v>307</v>
      </c>
    </row>
    <row r="12" spans="1:7" ht="15" customHeight="1" x14ac:dyDescent="0.35">
      <c r="A12" s="1" t="s">
        <v>657</v>
      </c>
      <c r="B12" s="1" t="s">
        <v>9</v>
      </c>
      <c r="D12" s="2" t="s">
        <v>485</v>
      </c>
      <c r="F12" s="1" t="s">
        <v>350</v>
      </c>
      <c r="G12" s="20" t="s">
        <v>308</v>
      </c>
    </row>
    <row r="13" spans="1:7" ht="15" customHeight="1" x14ac:dyDescent="0.35">
      <c r="B13" s="1" t="s">
        <v>10</v>
      </c>
      <c r="D13" s="1" t="s">
        <v>486</v>
      </c>
      <c r="F13" s="1" t="s">
        <v>351</v>
      </c>
    </row>
    <row r="14" spans="1:7" ht="15" customHeight="1" x14ac:dyDescent="0.35">
      <c r="B14" s="1" t="s">
        <v>11</v>
      </c>
      <c r="D14" s="1" t="s">
        <v>487</v>
      </c>
      <c r="F14" s="1" t="s">
        <v>352</v>
      </c>
      <c r="G14" s="19" t="s">
        <v>293</v>
      </c>
    </row>
    <row r="15" spans="1:7" ht="15" customHeight="1" x14ac:dyDescent="0.35">
      <c r="B15" s="1" t="s">
        <v>12</v>
      </c>
      <c r="G15" s="20" t="s">
        <v>294</v>
      </c>
    </row>
    <row r="16" spans="1:7" ht="15" customHeight="1" x14ac:dyDescent="0.35">
      <c r="B16" s="1" t="s">
        <v>13</v>
      </c>
      <c r="D16" s="2" t="s">
        <v>489</v>
      </c>
      <c r="F16" s="2" t="s">
        <v>389</v>
      </c>
      <c r="G16" s="20" t="s">
        <v>295</v>
      </c>
    </row>
    <row r="17" spans="2:7" ht="15" customHeight="1" x14ac:dyDescent="0.35">
      <c r="B17" s="1" t="s">
        <v>14</v>
      </c>
      <c r="D17" s="1" t="s">
        <v>353</v>
      </c>
      <c r="F17" s="1" t="s">
        <v>395</v>
      </c>
      <c r="G17" s="20" t="s">
        <v>296</v>
      </c>
    </row>
    <row r="18" spans="2:7" ht="15" customHeight="1" x14ac:dyDescent="0.35">
      <c r="B18" s="1" t="s">
        <v>15</v>
      </c>
      <c r="D18" s="1" t="s">
        <v>354</v>
      </c>
      <c r="F18" s="1" t="s">
        <v>675</v>
      </c>
      <c r="G18" s="20" t="s">
        <v>297</v>
      </c>
    </row>
    <row r="19" spans="2:7" ht="15" customHeight="1" x14ac:dyDescent="0.35">
      <c r="B19" s="1" t="s">
        <v>653</v>
      </c>
      <c r="D19" s="1" t="s">
        <v>490</v>
      </c>
    </row>
    <row r="20" spans="2:7" ht="15" customHeight="1" x14ac:dyDescent="0.35">
      <c r="B20" s="1" t="s">
        <v>654</v>
      </c>
      <c r="F20" s="2" t="s">
        <v>396</v>
      </c>
      <c r="G20" s="2" t="s">
        <v>298</v>
      </c>
    </row>
    <row r="21" spans="2:7" ht="15" customHeight="1" x14ac:dyDescent="0.35">
      <c r="B21" s="1" t="s">
        <v>655</v>
      </c>
      <c r="F21" s="1" t="s">
        <v>397</v>
      </c>
      <c r="G21" s="1" t="s">
        <v>299</v>
      </c>
    </row>
    <row r="22" spans="2:7" ht="15" customHeight="1" x14ac:dyDescent="0.35">
      <c r="B22" s="1" t="s">
        <v>16</v>
      </c>
      <c r="F22" s="1" t="s">
        <v>398</v>
      </c>
      <c r="G22" s="1" t="s">
        <v>300</v>
      </c>
    </row>
    <row r="23" spans="2:7" ht="15" customHeight="1" x14ac:dyDescent="0.35">
      <c r="B23" s="1" t="s">
        <v>17</v>
      </c>
      <c r="F23" s="1" t="s">
        <v>399</v>
      </c>
      <c r="G23" s="1" t="s">
        <v>301</v>
      </c>
    </row>
    <row r="24" spans="2:7" ht="15" customHeight="1" x14ac:dyDescent="0.35">
      <c r="B24" s="1" t="s">
        <v>18</v>
      </c>
      <c r="F24" s="1" t="s">
        <v>400</v>
      </c>
      <c r="G24" s="1" t="s">
        <v>302</v>
      </c>
    </row>
    <row r="25" spans="2:7" ht="15" customHeight="1" x14ac:dyDescent="0.35">
      <c r="B25" s="1" t="s">
        <v>19</v>
      </c>
      <c r="F25" s="1" t="s">
        <v>401</v>
      </c>
      <c r="G25" s="1" t="s">
        <v>309</v>
      </c>
    </row>
    <row r="26" spans="2:7" ht="15" customHeight="1" x14ac:dyDescent="0.35">
      <c r="B26" s="1" t="s">
        <v>656</v>
      </c>
      <c r="G26" s="1" t="s">
        <v>310</v>
      </c>
    </row>
    <row r="27" spans="2:7" ht="15" customHeight="1" x14ac:dyDescent="0.35">
      <c r="B27" s="1" t="s">
        <v>20</v>
      </c>
    </row>
    <row r="28" spans="2:7" ht="15" customHeight="1" x14ac:dyDescent="0.35">
      <c r="B28" s="1" t="s">
        <v>21</v>
      </c>
      <c r="G28" s="19" t="s">
        <v>311</v>
      </c>
    </row>
    <row r="29" spans="2:7" ht="15" customHeight="1" x14ac:dyDescent="0.35">
      <c r="B29" s="1" t="s">
        <v>22</v>
      </c>
      <c r="G29" s="20" t="s">
        <v>312</v>
      </c>
    </row>
    <row r="30" spans="2:7" ht="15" customHeight="1" x14ac:dyDescent="0.35">
      <c r="B30" s="1" t="s">
        <v>23</v>
      </c>
      <c r="G30" s="20" t="s">
        <v>313</v>
      </c>
    </row>
    <row r="31" spans="2:7" ht="15" customHeight="1" x14ac:dyDescent="0.35">
      <c r="B31" s="1" t="s">
        <v>24</v>
      </c>
      <c r="G31" s="20" t="s">
        <v>314</v>
      </c>
    </row>
    <row r="32" spans="2:7" ht="15" customHeight="1" x14ac:dyDescent="0.35">
      <c r="B32" s="1" t="s">
        <v>25</v>
      </c>
      <c r="G32" s="20" t="s">
        <v>315</v>
      </c>
    </row>
    <row r="33" spans="2:7" ht="15" customHeight="1" x14ac:dyDescent="0.35">
      <c r="B33" s="1" t="s">
        <v>26</v>
      </c>
      <c r="G33" s="20" t="s">
        <v>316</v>
      </c>
    </row>
    <row r="34" spans="2:7" ht="15" customHeight="1" x14ac:dyDescent="0.35">
      <c r="B34" s="1" t="s">
        <v>27</v>
      </c>
      <c r="G34" s="20" t="s">
        <v>317</v>
      </c>
    </row>
    <row r="35" spans="2:7" ht="15" customHeight="1" x14ac:dyDescent="0.35">
      <c r="B35" s="1" t="s">
        <v>28</v>
      </c>
      <c r="G35" s="20" t="s">
        <v>318</v>
      </c>
    </row>
    <row r="36" spans="2:7" ht="15" customHeight="1" x14ac:dyDescent="0.35">
      <c r="B36" s="1" t="s">
        <v>29</v>
      </c>
    </row>
    <row r="37" spans="2:7" ht="15" customHeight="1" x14ac:dyDescent="0.35">
      <c r="B37" s="1" t="s">
        <v>30</v>
      </c>
    </row>
    <row r="38" spans="2:7" ht="15" customHeight="1" x14ac:dyDescent="0.35">
      <c r="B38" s="1" t="s">
        <v>31</v>
      </c>
    </row>
    <row r="39" spans="2:7" ht="15" customHeight="1" x14ac:dyDescent="0.35">
      <c r="B39" s="1" t="s">
        <v>32</v>
      </c>
    </row>
    <row r="40" spans="2:7" ht="15" customHeight="1" x14ac:dyDescent="0.35">
      <c r="B40" s="1" t="s">
        <v>33</v>
      </c>
    </row>
    <row r="41" spans="2:7" ht="15" customHeight="1" x14ac:dyDescent="0.35">
      <c r="B41" s="1" t="s">
        <v>34</v>
      </c>
    </row>
    <row r="42" spans="2:7" ht="15" customHeight="1" x14ac:dyDescent="0.35">
      <c r="B42" s="1" t="s">
        <v>35</v>
      </c>
    </row>
    <row r="43" spans="2:7" ht="15" customHeight="1" x14ac:dyDescent="0.35">
      <c r="B43" s="1" t="s">
        <v>36</v>
      </c>
    </row>
    <row r="44" spans="2:7" ht="15" customHeight="1" x14ac:dyDescent="0.35">
      <c r="B44" s="1" t="s">
        <v>37</v>
      </c>
    </row>
    <row r="45" spans="2:7" ht="15" customHeight="1" x14ac:dyDescent="0.35">
      <c r="B45" s="1" t="s">
        <v>38</v>
      </c>
    </row>
    <row r="46" spans="2:7" ht="15" customHeight="1" x14ac:dyDescent="0.35">
      <c r="B46" s="1" t="s">
        <v>39</v>
      </c>
    </row>
    <row r="47" spans="2:7" ht="15" customHeight="1" x14ac:dyDescent="0.35">
      <c r="B47" s="1" t="s">
        <v>40</v>
      </c>
    </row>
    <row r="48" spans="2:7" ht="15" customHeight="1" x14ac:dyDescent="0.35">
      <c r="B48" s="1" t="s">
        <v>41</v>
      </c>
    </row>
    <row r="49" spans="2:2" ht="15" customHeight="1" x14ac:dyDescent="0.35">
      <c r="B49" s="1" t="s">
        <v>42</v>
      </c>
    </row>
    <row r="50" spans="2:2" ht="15" customHeight="1" x14ac:dyDescent="0.35">
      <c r="B50" s="24" t="s">
        <v>43</v>
      </c>
    </row>
    <row r="51" spans="2:2" ht="15" customHeight="1" x14ac:dyDescent="0.35">
      <c r="B51" s="24" t="s">
        <v>44</v>
      </c>
    </row>
    <row r="52" spans="2:2" ht="15" customHeight="1" x14ac:dyDescent="0.35">
      <c r="B52" s="24" t="s">
        <v>45</v>
      </c>
    </row>
    <row r="53" spans="2:2" ht="15" customHeight="1" x14ac:dyDescent="0.35">
      <c r="B53" s="24" t="s">
        <v>46</v>
      </c>
    </row>
    <row r="54" spans="2:2" ht="15" customHeight="1" x14ac:dyDescent="0.35">
      <c r="B54" s="24" t="s">
        <v>47</v>
      </c>
    </row>
    <row r="55" spans="2:2" ht="15" customHeight="1" x14ac:dyDescent="0.35">
      <c r="B55" s="24" t="s">
        <v>48</v>
      </c>
    </row>
    <row r="56" spans="2:2" ht="15" customHeight="1" x14ac:dyDescent="0.35">
      <c r="B56" s="24" t="s">
        <v>49</v>
      </c>
    </row>
    <row r="57" spans="2:2" ht="15" customHeight="1" x14ac:dyDescent="0.35">
      <c r="B57" s="24" t="s">
        <v>50</v>
      </c>
    </row>
    <row r="58" spans="2:2" ht="15" customHeight="1" x14ac:dyDescent="0.35">
      <c r="B58" s="24" t="s">
        <v>665</v>
      </c>
    </row>
    <row r="59" spans="2:2" ht="15" customHeight="1" x14ac:dyDescent="0.35">
      <c r="B59" s="24" t="s">
        <v>666</v>
      </c>
    </row>
    <row r="60" spans="2:2" ht="15" customHeight="1" x14ac:dyDescent="0.35">
      <c r="B60" s="24" t="s">
        <v>667</v>
      </c>
    </row>
    <row r="61" spans="2:2" ht="15" customHeight="1" x14ac:dyDescent="0.35">
      <c r="B61" s="24" t="s">
        <v>661</v>
      </c>
    </row>
    <row r="62" spans="2:2" ht="15" customHeight="1" x14ac:dyDescent="0.35">
      <c r="B62" s="24" t="s">
        <v>658</v>
      </c>
    </row>
    <row r="63" spans="2:2" ht="15" customHeight="1" x14ac:dyDescent="0.35">
      <c r="B63" s="24" t="s">
        <v>663</v>
      </c>
    </row>
    <row r="64" spans="2:2" ht="15" customHeight="1" x14ac:dyDescent="0.35">
      <c r="B64" s="24" t="s">
        <v>662</v>
      </c>
    </row>
    <row r="65" spans="2:2" ht="15" customHeight="1" x14ac:dyDescent="0.35">
      <c r="B65" s="24" t="s">
        <v>664</v>
      </c>
    </row>
  </sheetData>
  <sortState ref="B288:B298">
    <sortCondition ref="B288"/>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X2"/>
  <sheetViews>
    <sheetView workbookViewId="0">
      <selection activeCell="A2" sqref="A2"/>
    </sheetView>
  </sheetViews>
  <sheetFormatPr defaultColWidth="9.1796875" defaultRowHeight="15" customHeight="1" x14ac:dyDescent="0.35"/>
  <cols>
    <col min="1" max="1" width="6.26953125" style="24" bestFit="1" customWidth="1"/>
    <col min="2" max="2" width="9.7265625" style="24" bestFit="1" customWidth="1"/>
    <col min="3" max="3" width="6.26953125" style="24" bestFit="1" customWidth="1"/>
    <col min="4" max="4" width="15.1796875" style="24" bestFit="1" customWidth="1"/>
    <col min="5" max="5" width="18.1796875" style="24" bestFit="1" customWidth="1"/>
    <col min="6" max="6" width="19.1796875" style="24" bestFit="1" customWidth="1"/>
    <col min="7" max="7" width="14.54296875" style="24" bestFit="1" customWidth="1"/>
    <col min="8" max="8" width="20.81640625" style="24" bestFit="1" customWidth="1"/>
    <col min="9" max="9" width="16.7265625" style="24" bestFit="1" customWidth="1"/>
    <col min="10" max="10" width="20.54296875" style="24" bestFit="1" customWidth="1"/>
    <col min="11" max="11" width="21.7265625" style="24" bestFit="1" customWidth="1"/>
    <col min="12" max="12" width="20.453125" style="24" bestFit="1" customWidth="1"/>
    <col min="13" max="13" width="16.26953125" style="24" bestFit="1" customWidth="1"/>
    <col min="14" max="14" width="20.1796875" style="24" bestFit="1" customWidth="1"/>
    <col min="15" max="15" width="21.1796875" style="24" bestFit="1" customWidth="1"/>
    <col min="16" max="16" width="23.7265625" style="24" bestFit="1" customWidth="1"/>
    <col min="17" max="17" width="10.7265625" style="24" bestFit="1" customWidth="1"/>
    <col min="18" max="18" width="21.7265625" style="24" bestFit="1" customWidth="1"/>
    <col min="19" max="19" width="9" style="24" bestFit="1" customWidth="1"/>
    <col min="20" max="20" width="9.26953125" style="24" bestFit="1" customWidth="1"/>
    <col min="21" max="21" width="4.453125" style="24" bestFit="1" customWidth="1"/>
    <col min="22" max="22" width="6.7265625" style="24" bestFit="1" customWidth="1"/>
    <col min="23" max="23" width="4.7265625" style="24" bestFit="1" customWidth="1"/>
    <col min="24" max="24" width="13.81640625" style="24" bestFit="1" customWidth="1"/>
    <col min="25" max="25" width="23" style="24" bestFit="1" customWidth="1"/>
    <col min="26" max="26" width="12.26953125" style="24" bestFit="1" customWidth="1"/>
    <col min="27" max="27" width="23" style="24" bestFit="1" customWidth="1"/>
    <col min="28" max="28" width="12.26953125" style="24" bestFit="1" customWidth="1"/>
    <col min="29" max="29" width="23" style="24" bestFit="1" customWidth="1"/>
    <col min="30" max="30" width="12.26953125" style="24" bestFit="1" customWidth="1"/>
    <col min="31" max="31" width="27.1796875" style="24" bestFit="1" customWidth="1"/>
    <col min="32" max="32" width="26.26953125" style="24" bestFit="1" customWidth="1"/>
    <col min="33" max="33" width="27.1796875" style="24" bestFit="1" customWidth="1"/>
    <col min="34" max="34" width="24.54296875" style="24" bestFit="1" customWidth="1"/>
    <col min="35" max="35" width="28" style="24" bestFit="1" customWidth="1"/>
    <col min="36" max="36" width="26.26953125" style="24" bestFit="1" customWidth="1"/>
    <col min="37" max="37" width="27.1796875" style="24" bestFit="1" customWidth="1"/>
    <col min="38" max="38" width="24.54296875" style="24" bestFit="1" customWidth="1"/>
    <col min="39" max="39" width="18.1796875" style="24" bestFit="1" customWidth="1"/>
    <col min="40" max="40" width="16.26953125" style="24" bestFit="1" customWidth="1"/>
    <col min="41" max="41" width="21.453125" style="24" bestFit="1" customWidth="1"/>
    <col min="42" max="42" width="13.54296875" style="24" bestFit="1" customWidth="1"/>
    <col min="43" max="43" width="21.81640625" style="24" bestFit="1" customWidth="1"/>
    <col min="44" max="44" width="22.453125" style="24" bestFit="1" customWidth="1"/>
    <col min="45" max="45" width="32.7265625" style="24" bestFit="1" customWidth="1"/>
    <col min="46" max="46" width="23" style="24" bestFit="1" customWidth="1"/>
    <col min="47" max="47" width="15.1796875" style="24" bestFit="1" customWidth="1"/>
    <col min="48" max="48" width="23.453125" style="24" bestFit="1" customWidth="1"/>
    <col min="49" max="49" width="18.1796875" style="24" bestFit="1" customWidth="1"/>
    <col min="50" max="50" width="16.26953125" style="24" bestFit="1" customWidth="1"/>
    <col min="51" max="51" width="21.453125" style="24" bestFit="1" customWidth="1"/>
    <col min="52" max="52" width="13.54296875" style="24" bestFit="1" customWidth="1"/>
    <col min="53" max="53" width="21.81640625" style="24" bestFit="1" customWidth="1"/>
    <col min="54" max="54" width="22.453125" style="24" bestFit="1" customWidth="1"/>
    <col min="55" max="55" width="32.7265625" style="24" bestFit="1" customWidth="1"/>
    <col min="56" max="56" width="23" style="24" bestFit="1" customWidth="1"/>
    <col min="57" max="57" width="15.1796875" style="24" bestFit="1" customWidth="1"/>
    <col min="58" max="58" width="23.453125" style="24" bestFit="1" customWidth="1"/>
    <col min="59" max="59" width="17.453125" style="24" bestFit="1" customWidth="1"/>
    <col min="60" max="60" width="20.453125" style="24" bestFit="1" customWidth="1"/>
    <col min="61" max="61" width="12.54296875" style="24" bestFit="1" customWidth="1"/>
    <col min="62" max="62" width="20.81640625" style="24" bestFit="1" customWidth="1"/>
    <col min="63" max="63" width="21.54296875" style="24" bestFit="1" customWidth="1"/>
    <col min="64" max="64" width="15.26953125" style="24" bestFit="1" customWidth="1"/>
    <col min="65" max="65" width="20.7265625" style="24" bestFit="1" customWidth="1"/>
    <col min="66" max="66" width="12.81640625" style="24" bestFit="1" customWidth="1"/>
    <col min="67" max="67" width="21.1796875" style="24" bestFit="1" customWidth="1"/>
    <col min="68" max="68" width="21.81640625" style="24" bestFit="1" customWidth="1"/>
    <col min="69" max="69" width="30.7265625" style="24" bestFit="1" customWidth="1"/>
    <col min="70" max="70" width="29" style="24" bestFit="1" customWidth="1"/>
    <col min="71" max="71" width="39.81640625" style="24" bestFit="1" customWidth="1"/>
    <col min="72" max="72" width="34.453125" style="24" bestFit="1" customWidth="1"/>
    <col min="73" max="73" width="35.453125" style="24" bestFit="1" customWidth="1"/>
    <col min="74" max="74" width="23.453125" style="24" bestFit="1" customWidth="1"/>
    <col min="75" max="75" width="22.1796875" style="24" bestFit="1" customWidth="1"/>
    <col min="76" max="76" width="22" style="24" bestFit="1" customWidth="1"/>
    <col min="77" max="77" width="16.26953125" style="24" bestFit="1" customWidth="1"/>
    <col min="78" max="78" width="35.26953125" style="24" bestFit="1" customWidth="1"/>
    <col min="79" max="79" width="28.7265625" style="24" bestFit="1" customWidth="1"/>
    <col min="80" max="80" width="30.7265625" style="24" bestFit="1" customWidth="1"/>
    <col min="81" max="81" width="29" style="24" bestFit="1" customWidth="1"/>
    <col min="82" max="82" width="39.81640625" style="24" bestFit="1" customWidth="1"/>
    <col min="83" max="83" width="34.453125" style="24" bestFit="1" customWidth="1"/>
    <col min="84" max="84" width="35.453125" style="24" bestFit="1" customWidth="1"/>
    <col min="85" max="85" width="23.453125" style="24" bestFit="1" customWidth="1"/>
    <col min="86" max="86" width="22.1796875" style="24" bestFit="1" customWidth="1"/>
    <col min="87" max="87" width="22" style="24" bestFit="1" customWidth="1"/>
    <col min="88" max="88" width="16.26953125" style="24" bestFit="1" customWidth="1"/>
    <col min="89" max="89" width="35.26953125" style="24" bestFit="1" customWidth="1"/>
    <col min="90" max="90" width="28.7265625" style="24" bestFit="1" customWidth="1"/>
    <col min="91" max="91" width="30.7265625" style="24" bestFit="1" customWidth="1"/>
    <col min="92" max="92" width="29" style="24" bestFit="1" customWidth="1"/>
    <col min="93" max="93" width="39.81640625" style="24" bestFit="1" customWidth="1"/>
    <col min="94" max="94" width="34.453125" style="24" bestFit="1" customWidth="1"/>
    <col min="95" max="95" width="35.453125" style="24" bestFit="1" customWidth="1"/>
    <col min="96" max="96" width="23.453125" style="24" bestFit="1" customWidth="1"/>
    <col min="97" max="97" width="22.1796875" style="24" bestFit="1" customWidth="1"/>
    <col min="98" max="98" width="22" style="24" bestFit="1" customWidth="1"/>
    <col min="99" max="99" width="16.26953125" style="24" bestFit="1" customWidth="1"/>
    <col min="100" max="100" width="35.26953125" style="24" bestFit="1" customWidth="1"/>
    <col min="101" max="101" width="28.7265625" style="24" bestFit="1" customWidth="1"/>
    <col min="102" max="102" width="30.7265625" style="24" bestFit="1" customWidth="1"/>
    <col min="103" max="103" width="29" style="24" bestFit="1" customWidth="1"/>
    <col min="104" max="104" width="39.81640625" style="24" bestFit="1" customWidth="1"/>
    <col min="105" max="105" width="34.453125" style="24" bestFit="1" customWidth="1"/>
    <col min="106" max="106" width="35.453125" style="24" bestFit="1" customWidth="1"/>
    <col min="107" max="107" width="23.453125" style="24" bestFit="1" customWidth="1"/>
    <col min="108" max="108" width="22.1796875" style="24" bestFit="1" customWidth="1"/>
    <col min="109" max="109" width="22" style="24" bestFit="1" customWidth="1"/>
    <col min="110" max="110" width="16.26953125" style="24" bestFit="1" customWidth="1"/>
    <col min="111" max="111" width="35.26953125" style="24" bestFit="1" customWidth="1"/>
    <col min="112" max="112" width="28.7265625" style="24" bestFit="1" customWidth="1"/>
    <col min="113" max="113" width="30.7265625" style="24" bestFit="1" customWidth="1"/>
    <col min="114" max="114" width="29" style="24" bestFit="1" customWidth="1"/>
    <col min="115" max="115" width="39.81640625" style="24" bestFit="1" customWidth="1"/>
    <col min="116" max="116" width="34.453125" style="24" bestFit="1" customWidth="1"/>
    <col min="117" max="117" width="35.453125" style="24" bestFit="1" customWidth="1"/>
    <col min="118" max="118" width="23.453125" style="24" bestFit="1" customWidth="1"/>
    <col min="119" max="119" width="22.1796875" style="24" bestFit="1" customWidth="1"/>
    <col min="120" max="120" width="22" style="24" bestFit="1" customWidth="1"/>
    <col min="121" max="121" width="16.26953125" style="24" bestFit="1" customWidth="1"/>
    <col min="122" max="122" width="35.26953125" style="24" bestFit="1" customWidth="1"/>
    <col min="123" max="123" width="28.7265625" style="24" bestFit="1" customWidth="1"/>
    <col min="124" max="124" width="30.7265625" style="24" bestFit="1" customWidth="1"/>
    <col min="125" max="125" width="29" style="24" bestFit="1" customWidth="1"/>
    <col min="126" max="126" width="39.81640625" style="24" bestFit="1" customWidth="1"/>
    <col min="127" max="127" width="34.453125" style="24" bestFit="1" customWidth="1"/>
    <col min="128" max="128" width="35.453125" style="24" bestFit="1" customWidth="1"/>
    <col min="129" max="129" width="23.453125" style="24" bestFit="1" customWidth="1"/>
    <col min="130" max="130" width="22.1796875" style="24" bestFit="1" customWidth="1"/>
    <col min="131" max="131" width="22" style="24" bestFit="1" customWidth="1"/>
    <col min="132" max="132" width="16.26953125" style="24" bestFit="1" customWidth="1"/>
    <col min="133" max="133" width="35.26953125" style="24" bestFit="1" customWidth="1"/>
    <col min="134" max="134" width="28.7265625" style="24" bestFit="1" customWidth="1"/>
    <col min="135" max="135" width="30.7265625" style="24" bestFit="1" customWidth="1"/>
    <col min="136" max="136" width="29" style="24" bestFit="1" customWidth="1"/>
    <col min="137" max="137" width="39.81640625" style="24" bestFit="1" customWidth="1"/>
    <col min="138" max="138" width="34.453125" style="24" bestFit="1" customWidth="1"/>
    <col min="139" max="139" width="35.453125" style="24" bestFit="1" customWidth="1"/>
    <col min="140" max="140" width="23.453125" style="24" bestFit="1" customWidth="1"/>
    <col min="141" max="141" width="22.1796875" style="24" bestFit="1" customWidth="1"/>
    <col min="142" max="142" width="22" style="24" bestFit="1" customWidth="1"/>
    <col min="143" max="143" width="16.26953125" style="24" bestFit="1" customWidth="1"/>
    <col min="144" max="144" width="35.26953125" style="24" bestFit="1" customWidth="1"/>
    <col min="145" max="145" width="28.7265625" style="24" bestFit="1" customWidth="1"/>
    <col min="146" max="146" width="30.7265625" style="24" bestFit="1" customWidth="1"/>
    <col min="147" max="147" width="29" style="24" bestFit="1" customWidth="1"/>
    <col min="148" max="148" width="39.81640625" style="24" bestFit="1" customWidth="1"/>
    <col min="149" max="149" width="34.453125" style="24" bestFit="1" customWidth="1"/>
    <col min="150" max="150" width="35.453125" style="24" bestFit="1" customWidth="1"/>
    <col min="151" max="151" width="23.453125" style="24" bestFit="1" customWidth="1"/>
    <col min="152" max="152" width="22.1796875" style="24" bestFit="1" customWidth="1"/>
    <col min="153" max="153" width="22" style="24" bestFit="1" customWidth="1"/>
    <col min="154" max="154" width="16.26953125" style="24" bestFit="1" customWidth="1"/>
    <col min="155" max="155" width="35.26953125" style="24" bestFit="1" customWidth="1"/>
    <col min="156" max="156" width="28.7265625" style="24" bestFit="1" customWidth="1"/>
    <col min="157" max="157" width="30.7265625" style="24" bestFit="1" customWidth="1"/>
    <col min="158" max="158" width="29" style="24" bestFit="1" customWidth="1"/>
    <col min="159" max="159" width="39.81640625" style="24" bestFit="1" customWidth="1"/>
    <col min="160" max="160" width="34.453125" style="24" bestFit="1" customWidth="1"/>
    <col min="161" max="161" width="35.453125" style="24" bestFit="1" customWidth="1"/>
    <col min="162" max="162" width="23.453125" style="24" bestFit="1" customWidth="1"/>
    <col min="163" max="163" width="22.1796875" style="24" bestFit="1" customWidth="1"/>
    <col min="164" max="164" width="22" style="24" bestFit="1" customWidth="1"/>
    <col min="165" max="165" width="16.26953125" style="24" bestFit="1" customWidth="1"/>
    <col min="166" max="166" width="35.26953125" style="24" bestFit="1" customWidth="1"/>
    <col min="167" max="167" width="28.7265625" style="24" bestFit="1" customWidth="1"/>
    <col min="168" max="168" width="31.7265625" style="24" bestFit="1" customWidth="1"/>
    <col min="169" max="169" width="30.1796875" style="24" bestFit="1" customWidth="1"/>
    <col min="170" max="170" width="40.81640625" style="24" bestFit="1" customWidth="1"/>
    <col min="171" max="171" width="35.453125" style="24" bestFit="1" customWidth="1"/>
    <col min="172" max="172" width="36.453125" style="24" bestFit="1" customWidth="1"/>
    <col min="173" max="173" width="24.453125" style="24" bestFit="1" customWidth="1"/>
    <col min="174" max="174" width="23.1796875" style="24" bestFit="1" customWidth="1"/>
    <col min="175" max="175" width="23" style="24" bestFit="1" customWidth="1"/>
    <col min="176" max="176" width="17.453125" style="24" bestFit="1" customWidth="1"/>
    <col min="177" max="177" width="36.26953125" style="24" bestFit="1" customWidth="1"/>
    <col min="178" max="178" width="29.81640625" style="24" bestFit="1" customWidth="1"/>
    <col min="179" max="179" width="20.54296875" style="24" bestFit="1" customWidth="1"/>
    <col min="180" max="180" width="12.7265625" style="24" bestFit="1" customWidth="1"/>
    <col min="181" max="181" width="14.81640625" style="24" bestFit="1" customWidth="1"/>
    <col min="182" max="182" width="21.1796875" style="24" bestFit="1" customWidth="1"/>
    <col min="183" max="183" width="38.26953125" style="24" bestFit="1" customWidth="1"/>
    <col min="184" max="184" width="11" style="24" bestFit="1" customWidth="1"/>
    <col min="185" max="185" width="31.26953125" style="24" bestFit="1" customWidth="1"/>
    <col min="186" max="186" width="44" style="24" bestFit="1" customWidth="1"/>
    <col min="187" max="187" width="20.54296875" style="24" bestFit="1" customWidth="1"/>
    <col min="188" max="188" width="12.7265625" style="24" bestFit="1" customWidth="1"/>
    <col min="189" max="189" width="14.81640625" style="24" bestFit="1" customWidth="1"/>
    <col min="190" max="190" width="21.1796875" style="24" bestFit="1" customWidth="1"/>
    <col min="191" max="191" width="38.26953125" style="24" bestFit="1" customWidth="1"/>
    <col min="192" max="192" width="11" style="24" bestFit="1" customWidth="1"/>
    <col min="193" max="193" width="31.26953125" style="24" bestFit="1" customWidth="1"/>
    <col min="194" max="194" width="44" style="24" bestFit="1" customWidth="1"/>
    <col min="195" max="195" width="20.54296875" style="24" bestFit="1" customWidth="1"/>
    <col min="196" max="196" width="12.7265625" style="24" bestFit="1" customWidth="1"/>
    <col min="197" max="197" width="14.81640625" style="24" bestFit="1" customWidth="1"/>
    <col min="198" max="198" width="21.1796875" style="24" bestFit="1" customWidth="1"/>
    <col min="199" max="199" width="38.26953125" style="24" bestFit="1" customWidth="1"/>
    <col min="200" max="200" width="11" style="24" bestFit="1" customWidth="1"/>
    <col min="201" max="201" width="31.26953125" style="24" bestFit="1" customWidth="1"/>
    <col min="202" max="202" width="44" style="24" bestFit="1" customWidth="1"/>
    <col min="203" max="203" width="33.54296875" style="24" bestFit="1" customWidth="1"/>
    <col min="204" max="204" width="40.7265625" style="24" bestFit="1" customWidth="1"/>
    <col min="205" max="205" width="33.54296875" style="24" bestFit="1" customWidth="1"/>
    <col min="206" max="206" width="40.7265625" style="24" bestFit="1" customWidth="1"/>
    <col min="207" max="16384" width="9.1796875" style="24"/>
  </cols>
  <sheetData>
    <row r="1" spans="1:206" ht="15" customHeight="1" x14ac:dyDescent="0.35">
      <c r="A1" s="22" t="s">
        <v>60</v>
      </c>
      <c r="B1" s="22" t="s">
        <v>61</v>
      </c>
      <c r="C1" s="22" t="s">
        <v>112</v>
      </c>
      <c r="D1" s="22" t="s">
        <v>62</v>
      </c>
      <c r="E1" s="22" t="s">
        <v>63</v>
      </c>
      <c r="F1" s="22" t="s">
        <v>496</v>
      </c>
      <c r="G1" s="22" t="s">
        <v>497</v>
      </c>
      <c r="H1" s="22" t="s">
        <v>66</v>
      </c>
      <c r="I1" s="22" t="s">
        <v>65</v>
      </c>
      <c r="J1" s="22" t="s">
        <v>64</v>
      </c>
      <c r="K1" s="22" t="s">
        <v>498</v>
      </c>
      <c r="L1" s="22" t="s">
        <v>67</v>
      </c>
      <c r="M1" s="22" t="s">
        <v>69</v>
      </c>
      <c r="N1" s="22" t="s">
        <v>68</v>
      </c>
      <c r="O1" s="22" t="s">
        <v>499</v>
      </c>
      <c r="P1" s="22" t="s">
        <v>185</v>
      </c>
      <c r="Q1" s="22" t="s">
        <v>70</v>
      </c>
      <c r="R1" s="22" t="s">
        <v>76</v>
      </c>
      <c r="S1" s="22" t="s">
        <v>71</v>
      </c>
      <c r="T1" s="22" t="s">
        <v>72</v>
      </c>
      <c r="U1" s="22" t="s">
        <v>73</v>
      </c>
      <c r="V1" s="22" t="s">
        <v>74</v>
      </c>
      <c r="W1" s="22" t="s">
        <v>75</v>
      </c>
      <c r="X1" s="22" t="s">
        <v>124</v>
      </c>
      <c r="Y1" s="22" t="s">
        <v>126</v>
      </c>
      <c r="Z1" s="22" t="s">
        <v>127</v>
      </c>
      <c r="AA1" s="22" t="s">
        <v>128</v>
      </c>
      <c r="AB1" s="22" t="s">
        <v>129</v>
      </c>
      <c r="AC1" s="22" t="s">
        <v>130</v>
      </c>
      <c r="AD1" s="22" t="s">
        <v>131</v>
      </c>
      <c r="AE1" s="22" t="s">
        <v>353</v>
      </c>
      <c r="AF1" s="22" t="s">
        <v>355</v>
      </c>
      <c r="AG1" s="22" t="s">
        <v>356</v>
      </c>
      <c r="AH1" s="22" t="s">
        <v>474</v>
      </c>
      <c r="AI1" s="22" t="s">
        <v>354</v>
      </c>
      <c r="AJ1" s="22" t="s">
        <v>357</v>
      </c>
      <c r="AK1" s="22" t="s">
        <v>358</v>
      </c>
      <c r="AL1" s="22" t="s">
        <v>475</v>
      </c>
      <c r="AM1" s="21" t="s">
        <v>506</v>
      </c>
      <c r="AN1" s="21" t="s">
        <v>427</v>
      </c>
      <c r="AO1" s="21" t="s">
        <v>507</v>
      </c>
      <c r="AP1" s="21" t="s">
        <v>508</v>
      </c>
      <c r="AQ1" s="21" t="s">
        <v>509</v>
      </c>
      <c r="AR1" s="21" t="s">
        <v>510</v>
      </c>
      <c r="AS1" s="21" t="s">
        <v>500</v>
      </c>
      <c r="AT1" s="21" t="s">
        <v>502</v>
      </c>
      <c r="AU1" s="21" t="s">
        <v>503</v>
      </c>
      <c r="AV1" s="21" t="s">
        <v>504</v>
      </c>
      <c r="AW1" s="21" t="s">
        <v>505</v>
      </c>
      <c r="AX1" s="21" t="s">
        <v>428</v>
      </c>
      <c r="AY1" s="21" t="s">
        <v>511</v>
      </c>
      <c r="AZ1" s="21" t="s">
        <v>512</v>
      </c>
      <c r="BA1" s="21" t="s">
        <v>513</v>
      </c>
      <c r="BB1" s="21" t="s">
        <v>514</v>
      </c>
      <c r="BC1" s="21" t="s">
        <v>501</v>
      </c>
      <c r="BD1" s="21" t="s">
        <v>515</v>
      </c>
      <c r="BE1" s="21" t="s">
        <v>516</v>
      </c>
      <c r="BF1" s="21" t="s">
        <v>517</v>
      </c>
      <c r="BG1" s="21" t="s">
        <v>360</v>
      </c>
      <c r="BH1" s="21" t="s">
        <v>518</v>
      </c>
      <c r="BI1" s="21" t="s">
        <v>519</v>
      </c>
      <c r="BJ1" s="21" t="s">
        <v>520</v>
      </c>
      <c r="BK1" s="21" t="s">
        <v>521</v>
      </c>
      <c r="BL1" s="21" t="s">
        <v>361</v>
      </c>
      <c r="BM1" s="21" t="s">
        <v>522</v>
      </c>
      <c r="BN1" s="21" t="s">
        <v>523</v>
      </c>
      <c r="BO1" s="21" t="s">
        <v>524</v>
      </c>
      <c r="BP1" s="21" t="s">
        <v>525</v>
      </c>
      <c r="BQ1" s="21" t="s">
        <v>528</v>
      </c>
      <c r="BR1" s="22" t="s">
        <v>529</v>
      </c>
      <c r="BS1" s="21" t="s">
        <v>377</v>
      </c>
      <c r="BT1" s="22" t="s">
        <v>530</v>
      </c>
      <c r="BU1" s="22" t="s">
        <v>531</v>
      </c>
      <c r="BV1" s="21" t="s">
        <v>532</v>
      </c>
      <c r="BW1" s="21" t="s">
        <v>533</v>
      </c>
      <c r="BX1" s="21" t="s">
        <v>534</v>
      </c>
      <c r="BY1" s="21" t="s">
        <v>535</v>
      </c>
      <c r="BZ1" s="23" t="s">
        <v>536</v>
      </c>
      <c r="CA1" s="23" t="s">
        <v>537</v>
      </c>
      <c r="CB1" s="21" t="s">
        <v>538</v>
      </c>
      <c r="CC1" s="22" t="s">
        <v>539</v>
      </c>
      <c r="CD1" s="21" t="s">
        <v>378</v>
      </c>
      <c r="CE1" s="22" t="s">
        <v>540</v>
      </c>
      <c r="CF1" s="22" t="s">
        <v>541</v>
      </c>
      <c r="CG1" s="21" t="s">
        <v>542</v>
      </c>
      <c r="CH1" s="21" t="s">
        <v>543</v>
      </c>
      <c r="CI1" s="21" t="s">
        <v>544</v>
      </c>
      <c r="CJ1" s="21" t="s">
        <v>545</v>
      </c>
      <c r="CK1" s="23" t="s">
        <v>546</v>
      </c>
      <c r="CL1" s="23" t="s">
        <v>547</v>
      </c>
      <c r="CM1" s="21" t="s">
        <v>548</v>
      </c>
      <c r="CN1" s="22" t="s">
        <v>549</v>
      </c>
      <c r="CO1" s="21" t="s">
        <v>379</v>
      </c>
      <c r="CP1" s="22" t="s">
        <v>550</v>
      </c>
      <c r="CQ1" s="22" t="s">
        <v>551</v>
      </c>
      <c r="CR1" s="21" t="s">
        <v>552</v>
      </c>
      <c r="CS1" s="21" t="s">
        <v>553</v>
      </c>
      <c r="CT1" s="21" t="s">
        <v>554</v>
      </c>
      <c r="CU1" s="21" t="s">
        <v>555</v>
      </c>
      <c r="CV1" s="23" t="s">
        <v>556</v>
      </c>
      <c r="CW1" s="23" t="s">
        <v>557</v>
      </c>
      <c r="CX1" s="21" t="s">
        <v>559</v>
      </c>
      <c r="CY1" s="22" t="s">
        <v>560</v>
      </c>
      <c r="CZ1" s="21" t="s">
        <v>380</v>
      </c>
      <c r="DA1" s="22" t="s">
        <v>561</v>
      </c>
      <c r="DB1" s="22" t="s">
        <v>562</v>
      </c>
      <c r="DC1" s="21" t="s">
        <v>563</v>
      </c>
      <c r="DD1" s="21" t="s">
        <v>564</v>
      </c>
      <c r="DE1" s="21" t="s">
        <v>565</v>
      </c>
      <c r="DF1" s="21" t="s">
        <v>566</v>
      </c>
      <c r="DG1" s="23" t="s">
        <v>567</v>
      </c>
      <c r="DH1" s="23" t="s">
        <v>568</v>
      </c>
      <c r="DI1" s="21" t="s">
        <v>569</v>
      </c>
      <c r="DJ1" s="22" t="s">
        <v>570</v>
      </c>
      <c r="DK1" s="21" t="s">
        <v>381</v>
      </c>
      <c r="DL1" s="22" t="s">
        <v>571</v>
      </c>
      <c r="DM1" s="22" t="s">
        <v>572</v>
      </c>
      <c r="DN1" s="21" t="s">
        <v>573</v>
      </c>
      <c r="DO1" s="21" t="s">
        <v>574</v>
      </c>
      <c r="DP1" s="21" t="s">
        <v>575</v>
      </c>
      <c r="DQ1" s="21" t="s">
        <v>576</v>
      </c>
      <c r="DR1" s="23" t="s">
        <v>577</v>
      </c>
      <c r="DS1" s="23" t="s">
        <v>578</v>
      </c>
      <c r="DT1" s="21" t="s">
        <v>579</v>
      </c>
      <c r="DU1" s="22" t="s">
        <v>580</v>
      </c>
      <c r="DV1" s="21" t="s">
        <v>382</v>
      </c>
      <c r="DW1" s="22" t="s">
        <v>581</v>
      </c>
      <c r="DX1" s="22" t="s">
        <v>582</v>
      </c>
      <c r="DY1" s="21" t="s">
        <v>583</v>
      </c>
      <c r="DZ1" s="21" t="s">
        <v>584</v>
      </c>
      <c r="EA1" s="21" t="s">
        <v>585</v>
      </c>
      <c r="EB1" s="21" t="s">
        <v>586</v>
      </c>
      <c r="EC1" s="23" t="s">
        <v>587</v>
      </c>
      <c r="ED1" s="23" t="s">
        <v>588</v>
      </c>
      <c r="EE1" s="21" t="s">
        <v>589</v>
      </c>
      <c r="EF1" s="22" t="s">
        <v>590</v>
      </c>
      <c r="EG1" s="21" t="s">
        <v>383</v>
      </c>
      <c r="EH1" s="22" t="s">
        <v>591</v>
      </c>
      <c r="EI1" s="22" t="s">
        <v>592</v>
      </c>
      <c r="EJ1" s="21" t="s">
        <v>593</v>
      </c>
      <c r="EK1" s="21" t="s">
        <v>594</v>
      </c>
      <c r="EL1" s="21" t="s">
        <v>595</v>
      </c>
      <c r="EM1" s="21" t="s">
        <v>596</v>
      </c>
      <c r="EN1" s="23" t="s">
        <v>597</v>
      </c>
      <c r="EO1" s="23" t="s">
        <v>598</v>
      </c>
      <c r="EP1" s="21" t="s">
        <v>599</v>
      </c>
      <c r="EQ1" s="22" t="s">
        <v>600</v>
      </c>
      <c r="ER1" s="21" t="s">
        <v>384</v>
      </c>
      <c r="ES1" s="22" t="s">
        <v>601</v>
      </c>
      <c r="ET1" s="22" t="s">
        <v>602</v>
      </c>
      <c r="EU1" s="21" t="s">
        <v>603</v>
      </c>
      <c r="EV1" s="21" t="s">
        <v>604</v>
      </c>
      <c r="EW1" s="21" t="s">
        <v>605</v>
      </c>
      <c r="EX1" s="21" t="s">
        <v>606</v>
      </c>
      <c r="EY1" s="23" t="s">
        <v>607</v>
      </c>
      <c r="EZ1" s="23" t="s">
        <v>608</v>
      </c>
      <c r="FA1" s="21" t="s">
        <v>609</v>
      </c>
      <c r="FB1" s="22" t="s">
        <v>610</v>
      </c>
      <c r="FC1" s="21" t="s">
        <v>385</v>
      </c>
      <c r="FD1" s="22" t="s">
        <v>611</v>
      </c>
      <c r="FE1" s="22" t="s">
        <v>612</v>
      </c>
      <c r="FF1" s="21" t="s">
        <v>613</v>
      </c>
      <c r="FG1" s="21" t="s">
        <v>614</v>
      </c>
      <c r="FH1" s="21" t="s">
        <v>615</v>
      </c>
      <c r="FI1" s="21" t="s">
        <v>616</v>
      </c>
      <c r="FJ1" s="23" t="s">
        <v>617</v>
      </c>
      <c r="FK1" s="23" t="s">
        <v>618</v>
      </c>
      <c r="FL1" s="21" t="s">
        <v>619</v>
      </c>
      <c r="FM1" s="22" t="s">
        <v>620</v>
      </c>
      <c r="FN1" s="21" t="s">
        <v>386</v>
      </c>
      <c r="FO1" s="22" t="s">
        <v>621</v>
      </c>
      <c r="FP1" s="22" t="s">
        <v>622</v>
      </c>
      <c r="FQ1" s="21" t="s">
        <v>623</v>
      </c>
      <c r="FR1" s="21" t="s">
        <v>624</v>
      </c>
      <c r="FS1" s="21" t="s">
        <v>625</v>
      </c>
      <c r="FT1" s="21" t="s">
        <v>626</v>
      </c>
      <c r="FU1" s="23" t="s">
        <v>627</v>
      </c>
      <c r="FV1" s="23" t="s">
        <v>628</v>
      </c>
      <c r="FW1" s="22" t="s">
        <v>629</v>
      </c>
      <c r="FX1" s="22" t="s">
        <v>630</v>
      </c>
      <c r="FY1" s="22" t="s">
        <v>631</v>
      </c>
      <c r="FZ1" s="25" t="s">
        <v>493</v>
      </c>
      <c r="GA1" s="25" t="s">
        <v>632</v>
      </c>
      <c r="GB1" s="22" t="s">
        <v>633</v>
      </c>
      <c r="GC1" s="22" t="s">
        <v>634</v>
      </c>
      <c r="GD1" s="22" t="s">
        <v>635</v>
      </c>
      <c r="GE1" s="22" t="s">
        <v>636</v>
      </c>
      <c r="GF1" s="22" t="s">
        <v>637</v>
      </c>
      <c r="GG1" s="22" t="s">
        <v>638</v>
      </c>
      <c r="GH1" s="25" t="s">
        <v>494</v>
      </c>
      <c r="GI1" s="25" t="s">
        <v>639</v>
      </c>
      <c r="GJ1" s="22" t="s">
        <v>640</v>
      </c>
      <c r="GK1" s="22" t="s">
        <v>641</v>
      </c>
      <c r="GL1" s="22" t="s">
        <v>642</v>
      </c>
      <c r="GM1" s="22" t="s">
        <v>643</v>
      </c>
      <c r="GN1" s="22" t="s">
        <v>644</v>
      </c>
      <c r="GO1" s="22" t="s">
        <v>645</v>
      </c>
      <c r="GP1" s="25" t="s">
        <v>495</v>
      </c>
      <c r="GQ1" s="25" t="s">
        <v>646</v>
      </c>
      <c r="GR1" s="22" t="s">
        <v>647</v>
      </c>
      <c r="GS1" s="22" t="s">
        <v>648</v>
      </c>
      <c r="GT1" s="22" t="s">
        <v>649</v>
      </c>
      <c r="GU1" s="26" t="s">
        <v>650</v>
      </c>
      <c r="GV1" s="26" t="s">
        <v>526</v>
      </c>
      <c r="GW1" s="26" t="s">
        <v>651</v>
      </c>
      <c r="GX1" s="26" t="s">
        <v>527</v>
      </c>
    </row>
    <row r="2" spans="1:206" ht="15" customHeight="1" x14ac:dyDescent="0.35">
      <c r="A2" s="24" t="str">
        <f>nome</f>
        <v>Paolo</v>
      </c>
      <c r="B2" s="24" t="str">
        <f>cognome</f>
        <v>Anselmo</v>
      </c>
      <c r="C2" s="24" t="str">
        <f>sesso</f>
        <v>M</v>
      </c>
      <c r="D2" s="24">
        <f>stato_nascita</f>
        <v>0</v>
      </c>
      <c r="E2" s="24">
        <f>comune_nascita</f>
        <v>0</v>
      </c>
      <c r="F2" s="24">
        <f>provincia_nascita</f>
        <v>0</v>
      </c>
      <c r="G2" s="24" t="str">
        <f>data_nascita</f>
        <v>1958</v>
      </c>
      <c r="H2" s="24">
        <f>indirizzo_residenza</f>
        <v>0</v>
      </c>
      <c r="I2" s="24">
        <f>cap_residenza</f>
        <v>0</v>
      </c>
      <c r="J2" s="24">
        <f>comune_residenza</f>
        <v>0</v>
      </c>
      <c r="K2" s="24">
        <f>provincia_residenza</f>
        <v>0</v>
      </c>
      <c r="L2" s="24">
        <f>indirizzo_domicilio</f>
        <v>0</v>
      </c>
      <c r="M2" s="24">
        <f>cap_domicilio</f>
        <v>0</v>
      </c>
      <c r="N2" s="24">
        <f>comune_domicilio</f>
        <v>0</v>
      </c>
      <c r="O2" s="24">
        <f>provincia_domicilio</f>
        <v>0</v>
      </c>
      <c r="P2" s="24">
        <f>codice_fiscale</f>
        <v>0</v>
      </c>
      <c r="Q2" s="24">
        <f>partita_iva</f>
        <v>0</v>
      </c>
      <c r="R2" s="24">
        <f>intestatario_partita_iva</f>
        <v>0</v>
      </c>
      <c r="S2" s="24">
        <f>telefono</f>
        <v>0</v>
      </c>
      <c r="T2" s="24">
        <f>cellulare</f>
        <v>0</v>
      </c>
      <c r="U2" s="24">
        <f>fax</f>
        <v>0</v>
      </c>
      <c r="V2" s="24">
        <f>email</f>
        <v>0</v>
      </c>
      <c r="W2" s="24">
        <f>pec</f>
        <v>0</v>
      </c>
      <c r="X2" s="24" t="str">
        <f>lingua_madre</f>
        <v>Italiano</v>
      </c>
      <c r="Y2" s="24" t="str">
        <f>lingua1</f>
        <v>Inglese</v>
      </c>
      <c r="Z2" s="24" t="str">
        <f>lingua1_livello</f>
        <v>7 Professionale</v>
      </c>
      <c r="AA2" s="24" t="str">
        <f>lingua2</f>
        <v>Francese</v>
      </c>
      <c r="AB2" s="24" t="str">
        <f>lingua2_livello</f>
        <v>9 Madrelingua equivalente</v>
      </c>
      <c r="AC2" s="24" t="str">
        <f>lingua3</f>
        <v>Spagnolo</v>
      </c>
      <c r="AD2" s="24" t="str">
        <f>lingua3_livello</f>
        <v>2 Elementare</v>
      </c>
      <c r="AE2" s="24" t="str">
        <f>spec_principale</f>
        <v>AEROSPAZIO</v>
      </c>
      <c r="AF2" s="24" t="str">
        <f>ads1_principale</f>
        <v xml:space="preserve">AS3 Applicazioni e tecnologie dallo spazio per la società </v>
      </c>
      <c r="AG2" s="24" t="str">
        <f>ads1_secondaria</f>
        <v>AS1 Piattaforme aeronautiche del futuro</v>
      </c>
      <c r="AH2" s="24" t="str">
        <f>ads1_terziaria</f>
        <v xml:space="preserve">AS2 Sistemi ed equipaggiamenti innovativi </v>
      </c>
      <c r="AI2" s="24" t="str">
        <f>spec_secondaria</f>
        <v>MANIFATTURIERO_AVANZATO</v>
      </c>
      <c r="AJ2" s="24" t="str">
        <f>ads2_principale</f>
        <v>MA1 Produzione con processi innovativi</v>
      </c>
      <c r="AK2" s="24" t="str">
        <f>ads2_secondaria</f>
        <v>MA2 Sistemi di produzione evolutivi e adattativi</v>
      </c>
      <c r="AL2" s="24" t="str">
        <f>ads2_terziaria</f>
        <v>MA3 Sistemi di produzione ad alta efficienza</v>
      </c>
      <c r="AM2" s="24" t="str">
        <f>l1_tipo</f>
        <v>Vecchio ordinamento</v>
      </c>
      <c r="AN2" s="24" t="str">
        <f>l1_tema</f>
        <v>Ingegneria Aeronautica</v>
      </c>
      <c r="AO2" s="24" t="str">
        <f>l1_anno</f>
        <v>1982</v>
      </c>
      <c r="AP2" s="24" t="str">
        <f>l1_presso</f>
        <v>Politecnico di Torino</v>
      </c>
      <c r="AQ2" s="24" t="str">
        <f>l1_titolo</f>
        <v>I materiali compositi e la loro tenacità a frattura</v>
      </c>
      <c r="AR2" s="24" t="str">
        <f>l1_voto</f>
        <v>108/110</v>
      </c>
      <c r="AS2" s="24">
        <f>l11_tema</f>
        <v>0</v>
      </c>
      <c r="AT2" s="24">
        <f>l11_anno</f>
        <v>0</v>
      </c>
      <c r="AU2" s="24">
        <f>l11_presso</f>
        <v>0</v>
      </c>
      <c r="AV2" s="24">
        <f>l11_titolo</f>
        <v>0</v>
      </c>
      <c r="AW2" s="24">
        <f>l2_tipo</f>
        <v>0</v>
      </c>
      <c r="AX2" s="24">
        <f>l2_tema</f>
        <v>0</v>
      </c>
      <c r="AY2" s="24">
        <f>l2_anno</f>
        <v>0</v>
      </c>
      <c r="AZ2" s="24">
        <f>l2_presso</f>
        <v>0</v>
      </c>
      <c r="BA2" s="24">
        <f>l2_titolo</f>
        <v>0</v>
      </c>
      <c r="BB2" s="24">
        <f>l2_voto</f>
        <v>0</v>
      </c>
      <c r="BC2" s="24">
        <f>l21_tema</f>
        <v>0</v>
      </c>
      <c r="BD2" s="24">
        <f>l21_anno</f>
        <v>0</v>
      </c>
      <c r="BE2" s="24">
        <f>l21_presso</f>
        <v>0</v>
      </c>
      <c r="BF2" s="24">
        <f>l21_titolo</f>
        <v>0</v>
      </c>
      <c r="BG2" s="24">
        <f>dot_tema</f>
        <v>0</v>
      </c>
      <c r="BH2" s="24">
        <f>dot_anno</f>
        <v>0</v>
      </c>
      <c r="BI2" s="24">
        <f>dot_presso</f>
        <v>0</v>
      </c>
      <c r="BJ2" s="24">
        <f>dot_titolo</f>
        <v>0</v>
      </c>
      <c r="BK2" s="24">
        <f>dot_voto</f>
        <v>0</v>
      </c>
      <c r="BL2" s="24">
        <f>m2l_tema</f>
        <v>0</v>
      </c>
      <c r="BM2" s="24">
        <f>m2l_anno</f>
        <v>0</v>
      </c>
      <c r="BN2" s="24">
        <f>m2l_presso</f>
        <v>0</v>
      </c>
      <c r="BO2" s="24">
        <f>m2l_titolo</f>
        <v>0</v>
      </c>
      <c r="BP2" s="24">
        <f>m2l_voto</f>
        <v>0</v>
      </c>
      <c r="BQ2" s="24">
        <f>ep1_inizio</f>
        <v>29952</v>
      </c>
      <c r="BR2" s="24">
        <f>ep1_fine</f>
        <v>32508</v>
      </c>
      <c r="BS2" s="24" t="str">
        <f>ep1_denominazione</f>
        <v>AeroClub Valle d'Aosta</v>
      </c>
      <c r="BT2" s="24" t="str">
        <f>ep1_comune</f>
        <v>Saint Christophe</v>
      </c>
      <c r="BU2" s="24" t="str">
        <f>ep1_provincia</f>
        <v>Aosta</v>
      </c>
      <c r="BV2" s="24" t="str">
        <f>ep1_dimensione</f>
        <v>1 Micro impresa (&lt; 10 dipendenti)</v>
      </c>
      <c r="BW2" s="24" t="str">
        <f>ep1_settore</f>
        <v>AeroClub - Scuola di volo - Centro di manutenzione aeronautica</v>
      </c>
      <c r="BX2" s="24" t="str">
        <f>ep1_ambito</f>
        <v>Privato</v>
      </c>
      <c r="BY2" s="24" t="str">
        <f>ep1_rife</f>
        <v>Macro-area principale (MA1)</v>
      </c>
      <c r="BZ2" s="24" t="str">
        <f>ep1_attivita</f>
        <v>Capo Controllo Tecnico delle attività di manutenzione aeromobili</v>
      </c>
      <c r="CA2" s="24" t="str">
        <f>ep1_resp</f>
        <v>Capo Controllo Tecnico - Referente attività di manutenzione per il Registro Aeronautico Italiano (ora ENAC)</v>
      </c>
      <c r="CB2" s="24">
        <f>ep2_inizio</f>
        <v>31142</v>
      </c>
      <c r="CC2" s="24">
        <f>ep2_fine</f>
        <v>34089</v>
      </c>
      <c r="CD2" s="24" t="str">
        <f>ep2_denominazione</f>
        <v>Aeroservice srl</v>
      </c>
      <c r="CE2" s="24" t="str">
        <f>ep2_comune</f>
        <v>Issogne</v>
      </c>
      <c r="CF2" s="24" t="str">
        <f>ep2_provincia</f>
        <v>AO</v>
      </c>
      <c r="CG2" s="24" t="str">
        <f>ep2_dimensione</f>
        <v>3 Media impresa (&lt; 250 dipendenti)</v>
      </c>
      <c r="CH2" s="24" t="str">
        <f>ep2_settore</f>
        <v>Manutenzione e revisione di elicotteri e di componenti meccanici aeronautici</v>
      </c>
      <c r="CI2" s="24" t="str">
        <f>ep2_ambito</f>
        <v>Privato</v>
      </c>
      <c r="CJ2" s="24" t="str">
        <f>ep2_rife</f>
        <v>Entrambe</v>
      </c>
      <c r="CK2" s="24" t="str">
        <f>ep2_attivita</f>
        <v>Responsabile Ufficio Tecnico: programmazione/pianificazione e gestione attività di manutenzione e revisione di elicotteri e di componenti meccanici aeronautici. Assicurazione Qualità e Aeronavigabiltà. Responsabile Formazione Professionale. Responsabile Ufficio commerciale e marketing. Direzione Generale e Gestione partnership strategiche: Aerospatiale, Agusta, Turbomeca, Pratt &amp; Whitney, Allison</v>
      </c>
      <c r="CL2" s="24" t="str">
        <f>ep2_resp</f>
        <v>Impiegato (sesto livello CCNL industria metalmeccanica) presso l'Ufficio Tecnico sino al 1 luglio 1987. Impiegato (settimo livello) dal 2 luglio 1987. Quadro Direttivo dal 15 febbraio 1990. Dirigente e Direttore dal 1 giugno 1992. Consigliere di Amministrazione in Società collegate e/o controllate</v>
      </c>
      <c r="CM2" s="24" t="str">
        <f>ep3_inizio</f>
        <v>01/05/1993</v>
      </c>
      <c r="CN2" s="24" t="str">
        <f>ep3_fine</f>
        <v>12/03/1994</v>
      </c>
      <c r="CO2" s="24" t="str">
        <f>ep3_denominazione</f>
        <v>Eli Alpi SpA</v>
      </c>
      <c r="CP2" s="24" t="str">
        <f>ep3_comune</f>
        <v>Issogne</v>
      </c>
      <c r="CQ2" s="24" t="str">
        <f>ep3_provincia</f>
        <v>AO</v>
      </c>
      <c r="CR2" s="24" t="str">
        <f>ep3_dimensione</f>
        <v>3 Media impresa (&lt; 250 dipendenti)</v>
      </c>
      <c r="CS2" s="24" t="str">
        <f>ep3_settore</f>
        <v>Trasporto aereo pubblico (TPP) e merci (TPM) con elicotteri monomotori/plurimotori, VFR/IFR</v>
      </c>
      <c r="CT2" s="24" t="str">
        <f>ep3_ambito</f>
        <v>Privato</v>
      </c>
      <c r="CU2" s="24" t="str">
        <f>ep3_rife</f>
        <v>Macro-area principale (MA1)</v>
      </c>
      <c r="CV2" s="24" t="str">
        <f>ep3_attivita</f>
        <v>Direzione Generale</v>
      </c>
      <c r="CW2" s="24" t="str">
        <f>ep3_resp</f>
        <v>Dirigente e Direttore Generale. Consigliere di amministrazione in Società collegate e/o controllate.</v>
      </c>
      <c r="CX2" s="24" t="str">
        <f>ep4_inizio</f>
        <v>01/04/1994</v>
      </c>
      <c r="CY2" s="24" t="str">
        <f>ep4_fine</f>
        <v>13/11/2006</v>
      </c>
      <c r="CZ2" s="24" t="str">
        <f>ep4_denominazione</f>
        <v>Centro Sviluppo SpA</v>
      </c>
      <c r="DA2" s="24" t="str">
        <f>ep4_comune</f>
        <v>Aosta</v>
      </c>
      <c r="DB2" s="24" t="str">
        <f>ep4_provincia</f>
        <v>AO</v>
      </c>
      <c r="DC2" s="24" t="str">
        <f>ep4_dimensione</f>
        <v>2 Piccola impresa (&lt; 50 dipendenti)</v>
      </c>
      <c r="DD2" s="24" t="str">
        <f>ep4_settore</f>
        <v>Agenzia di Sviluppo della Regione Valle d’Aosta</v>
      </c>
      <c r="DE2" s="24" t="str">
        <f>ep4_ambito</f>
        <v>Pubblico</v>
      </c>
      <c r="DF2" s="24" t="str">
        <f>ep4_rife</f>
        <v>Entrambe</v>
      </c>
      <c r="DG2" s="24" t="str">
        <f>ep4_attivita</f>
        <v>Agenzia di Sviluppo della Regione Valle d’Aosta (società a capitale misto pubblico/privato - Intermediario finanziario ex art. 106). Consigliere di Amministrazione in Società collegate. Valutazione di investimenti a valere su fondi di rotazione (capitale di rischio, aiuti rimborsabili): PIC PMI (3/1999–12/2001), Fondo FESR Obiettivo 2 (1/2005- 11/ 2006) - Presidente della Commissione di valutazione per l’insediamento negli incubatori d’impresa: + 30 insediamenti</v>
      </c>
      <c r="DH2" s="24" t="str">
        <f>ep4_resp</f>
        <v>Dirigente - Direttore Generale</v>
      </c>
      <c r="DI2" s="24" t="str">
        <f>ep5_inizio</f>
        <v>15/03/1999</v>
      </c>
      <c r="DJ2" s="24" t="str">
        <f>ep5_fine</f>
        <v>IN CORSO</v>
      </c>
      <c r="DK2" s="24" t="str">
        <f>ep5_denominazione</f>
        <v>Associazione IBAN - Italian Business Angels Networks</v>
      </c>
      <c r="DL2" s="24" t="str">
        <f>ep5_comune</f>
        <v>Milano</v>
      </c>
      <c r="DM2" s="24" t="str">
        <f>ep5_provincia</f>
        <v>MI</v>
      </c>
      <c r="DN2" s="24" t="str">
        <f>ep5_dimensione</f>
        <v>1 Micro impresa (&lt; 10 dipendenti)</v>
      </c>
      <c r="DO2" s="24" t="str">
        <f>ep5_settore</f>
        <v>Finanza: capitale di rischio informale / Business Angels</v>
      </c>
      <c r="DP2" s="24" t="str">
        <f>ep5_ambito</f>
        <v>Privato</v>
      </c>
      <c r="DQ2" s="24" t="str">
        <f>ep5_rife</f>
        <v>Entrambe</v>
      </c>
      <c r="DR2" s="24" t="str">
        <f>ep5_attivita</f>
        <v>Investimenti in capitale di rischio: scouting, selezione, due diligence, valutazione, strutturazione investimento, modalità di exit. Gestione progetti finanziati dalla UE (Forum investimento internazionali). StartCup Campania Membro Comitato Scientifico (2011- 2014). Provincia MI: MACC BAM, creazione di una rete di investitori con focus sui distretti industriali della provincia (2010–2012). Provincia RE, RE'UP 1: formazione, accompagnamento manageriale per creazione e crescita di nuove imprese innovative (2010-2011) - Progetto RE'UP 2 (2013-2014)</v>
      </c>
      <c r="DS2" s="24" t="str">
        <f>ep5_resp</f>
        <v>Presidente/CEO. Ministero Sviluppo Economico, Direzione Generale Politica Industriale e Competitività: Comitato Tecnico “Italia Startup Visa” (DM 24 marzo 2014) (da Settembre 2014) - BAE/EC, Direttore progetto WA4E (gen2017/dic2018) - Giuria premio PNIcube (2017/2018)</v>
      </c>
      <c r="DT2" s="24" t="str">
        <f>ep6_inizio</f>
        <v>16/10/2006</v>
      </c>
      <c r="DU2" s="24" t="str">
        <f>ep6_fine</f>
        <v>31/03/2008</v>
      </c>
      <c r="DV2" s="24" t="str">
        <f>ep6_denominazione</f>
        <v>FinLombarda SpA</v>
      </c>
      <c r="DW2" s="24" t="str">
        <f>ep6_comune</f>
        <v>Milano</v>
      </c>
      <c r="DX2" s="24" t="str">
        <f>ep6_provincia</f>
        <v>MI</v>
      </c>
      <c r="DY2" s="24" t="str">
        <f>ep6_dimensione</f>
        <v>5 Ente pubblico</v>
      </c>
      <c r="DZ2" s="24" t="str">
        <f>ep6_settore</f>
        <v>Finanza</v>
      </c>
      <c r="EA2" s="24" t="str">
        <f>ep6_ambito</f>
        <v>Pubblico</v>
      </c>
      <c r="EB2" s="24" t="str">
        <f>ep6_rife</f>
        <v>Entrambe</v>
      </c>
      <c r="EC2" s="24" t="str">
        <f>ep6_attivita</f>
        <v>Misure D3 “Sviluppo e consolidamento dell’imprenditorialità con priorità ai nuovi bacini di impiego” e D4 “Miglioramento delle risorse umane nel settore della ricerca e dello sviluppo tecnologico” relative al POR Obiettivo 3 FSE 2000-2006 - Regione Lombardia. Nucleo di Valutazione della Sovvenzione Globale INGENIO (bando beneficiari) nei settori della ricerca applicata e collaborativa, della nuova imprenditorialità high-tech e del trasferimento tecnologico</v>
      </c>
      <c r="ED2" s="24" t="str">
        <f>ep6_resp</f>
        <v>Consulente Membro del Nucleo di Valutazione della Sovvenzione Globale INGENIO (bando beneficiari)</v>
      </c>
      <c r="EE2" s="24" t="str">
        <f>ep7_inizio</f>
        <v>13/07/2012</v>
      </c>
      <c r="EF2" s="24" t="str">
        <f>ep7_fine</f>
        <v>31/01/2013</v>
      </c>
      <c r="EG2" s="24" t="str">
        <f>ep7_denominazione</f>
        <v>META Group Srl</v>
      </c>
      <c r="EH2" s="24" t="str">
        <f>ep7_comune</f>
        <v>Terni</v>
      </c>
      <c r="EI2" s="24" t="str">
        <f>ep7_provincia</f>
        <v>TR</v>
      </c>
      <c r="EJ2" s="24" t="str">
        <f>ep7_dimensione</f>
        <v>2 Piccola impresa (&lt; 50 dipendenti)</v>
      </c>
      <c r="EK2" s="24" t="str">
        <f>ep7_settore</f>
        <v>Consulenza &amp; Advisory</v>
      </c>
      <c r="EL2" s="24" t="str">
        <f>ep7_ambito</f>
        <v>Privato</v>
      </c>
      <c r="EM2" s="24" t="str">
        <f>ep7_rife</f>
        <v>Macro-area secondaria (MA2)</v>
      </c>
      <c r="EN2" s="24" t="str">
        <f>ep7_attivita</f>
        <v>Desk review on Saudi Arabia's energy landscape - Gap analysis - Country analysis and benchmarking - Fiels analysis of Saudi Arabia's energy entrepreneurship support system and champions - Roadmap and action plan design - Saudi Arabia entrepreneurship profile. / ACP Bridge/Repubblica Domenicana: “Innovation financing &amp; sidecar funds co-investing with BA’s”  (lug-ago 2012)</v>
      </c>
      <c r="EO2" s="24" t="str">
        <f>ep7_resp</f>
        <v>Esperto per King Abdullah City for Atomic and Renewable Energy (K.A. CARE - Saudi Arabia) Energy Entrepreneurship Initiative (EEI) to empower and encourage entrepreneurship in the alternative energy sector. / Esperto ACP Bridge-Repubblica Domenicana</v>
      </c>
      <c r="EP2" s="24" t="str">
        <f>ep8_inizio</f>
        <v>23/10/2013</v>
      </c>
      <c r="EQ2" s="24" t="str">
        <f>ep8_fine</f>
        <v>IN CORSO</v>
      </c>
      <c r="ER2" s="24" t="str">
        <f>ep8_denominazione</f>
        <v>Invitalia SpA</v>
      </c>
      <c r="ES2" s="24" t="str">
        <f>ep8_comune</f>
        <v>Roma</v>
      </c>
      <c r="ET2" s="24" t="str">
        <f>ep8_provincia</f>
        <v>RM</v>
      </c>
      <c r="EU2" s="24" t="str">
        <f>ep8_dimensione</f>
        <v>5 Ente pubblico</v>
      </c>
      <c r="EV2" s="24" t="str">
        <f>ep8_settore</f>
        <v>Agenzia nazionale per l'attrazione degli investimenti e lo sviluppo d'impresa</v>
      </c>
      <c r="EW2" s="24" t="str">
        <f>ep8_ambito</f>
        <v>Pubblico</v>
      </c>
      <c r="EX2" s="24" t="str">
        <f>ep8_rife</f>
        <v>Entrambe</v>
      </c>
      <c r="EY2" s="24" t="str">
        <f>ep8_attivita</f>
        <v>Valutazione delle domande di agevolazione presentate da start-up innovative come da articolo 9 comma 4 del DM 6 marzo 2013 (sino al 31/12/2014). Valutazione delle domande di agevolazione presentate da start-up innovative i cui piani di impresa sono mirati allo sviluppo di prodotti, servizi o soluzioni nel campo dell'economia digitale e/o finalizzati alla valorizzazione economica dei risultati del sistema della ricerca pubblica e privata (dal 9 aprile 2015)</v>
      </c>
      <c r="EZ2" s="24" t="str">
        <f>ep8_resp</f>
        <v>Consulente Componente Comitato Tecnico: Misura Smart&amp;Start (Ministero Sviluppo Economico/Direzione Generale Incentivi Imprese, DM 6 marzo 2013), sino al 31/12/2014. Misura Smart&amp;Start Italia, dal 9 aprile 2015</v>
      </c>
      <c r="FA2" s="24" t="str">
        <f>ep9_inizio</f>
        <v>08/01/2007</v>
      </c>
      <c r="FB2" s="24" t="str">
        <f>ep9_fine</f>
        <v>IN CORSO</v>
      </c>
      <c r="FC2" s="24" t="str">
        <f>ep9_denominazione</f>
        <v>Ingegnere Libero Professionista (iscrizione Ordine dal 1984)</v>
      </c>
      <c r="FD2" s="24" t="str">
        <f>ep9_comune</f>
        <v>Aosta</v>
      </c>
      <c r="FE2" s="24" t="str">
        <f>ep9_provincia</f>
        <v>AO</v>
      </c>
      <c r="FF2" s="24" t="str">
        <f>ep9_dimensione</f>
        <v>1 Micro impresa (&lt; 10 dipendenti)</v>
      </c>
      <c r="FG2" s="24" t="str">
        <f>ep9_settore</f>
        <v>Consulenza aziendale e manageriale/ ALBO CTU Tribunale Aosta</v>
      </c>
      <c r="FH2" s="24" t="str">
        <f>ep9_ambito</f>
        <v>Privato</v>
      </c>
      <c r="FI2" s="24" t="str">
        <f>ep9_rife</f>
        <v>Entrambe</v>
      </c>
      <c r="FJ2" s="24" t="str">
        <f>ep9_attivita</f>
        <v>Air Vallée SpA (AO): valutazione cespiti aziendali - AeroNike Srl (CA): valutazione azienda e predisposizione del piano di investimenti flotta AIB - CCIAA AO: Rigenergia, predisposizione e gestione piano operativo per creazione di un cluster di imprese green economy - Helops Srl (AO): valutazione cespiti aziendali e piano investimenti aeromobili EMS - Fondazione Montagna Sicura (AO): corsi di formazione per tecnici aeronautici (LMA ENAC) - EggTronic Srl (MO): advisor strategico e predisposizione del piano di fund raising</v>
      </c>
      <c r="FK2" s="24" t="str">
        <f>ep9_resp</f>
        <v>Analisi/progettazione/gestione/valutazione progetti aziendali privati/iniziative pubbliche (politiche per l’innovazione e lo sviluppo regionale). EC/DG Financial Stability, Financial Services capital Markets Union. Esperto Comitato FSUG (Financial Services User Group) (Apr2015-Ott2016)</v>
      </c>
      <c r="FL2" s="24" t="str">
        <f>ep10_inizio</f>
        <v>08/01/2007</v>
      </c>
      <c r="FM2" s="24" t="str">
        <f>ep10_fine</f>
        <v>IN CORSO</v>
      </c>
      <c r="FN2" s="24" t="str">
        <f>ep10_denominazione</f>
        <v>Ingegnere Libero Professionista (iscrizione Ordine dal 1984)</v>
      </c>
      <c r="FO2" s="24" t="str">
        <f>ep10_comune</f>
        <v>Aosta</v>
      </c>
      <c r="FP2" s="24" t="str">
        <f>ep10_provincia</f>
        <v>AO</v>
      </c>
      <c r="FQ2" s="24" t="str">
        <f>ep10_dimensione</f>
        <v>1 Micro impresa (&lt; 10 dipendenti)</v>
      </c>
      <c r="FR2" s="24" t="str">
        <f>ep10_settore</f>
        <v>Consulenza aziendale e manageriale/ ALBO CTU Tribunale Aosta</v>
      </c>
      <c r="FS2" s="24" t="str">
        <f>ep10_ambito</f>
        <v>Privato</v>
      </c>
      <c r="FT2" s="24" t="str">
        <f>ep10_rife</f>
        <v>Entrambe</v>
      </c>
      <c r="FU2" s="24" t="str">
        <f>ep10_attivita</f>
        <v>Commissione Europea/EASME, Esperto/Business Coach per Horizon 2020 SMEi (da maggio 2015). Regione Valle d’Aosta/Assessorato attività produttive, Esperto valutazione di piani di sviluppo (L.R. 14/2011) e di progetti di ricerca (L.R. 84/1993) (da luglio 2015). Finlombarda, Esperto attività di valutazione tecnica progetti macro-aree di specializzazione previste dalla S3 (da dicembre 2015). Regione Emilia Romagna, Comitato Esperti in ricerca industriale, innovazione e trasferimento tecnologico (L.R. 7/2002) (da febbraio 2018)</v>
      </c>
      <c r="FV2" s="24" t="str">
        <f>ep10_resp</f>
        <v>SMEs Advisor/Mentor. Provincia Bolzano, Ripartizione 34, Commissione Valutazione programma “2016 Call Matching Fund for innovative startup” (gen/mar 2017). Polihub Srl, Club dei Mentor. Programmi: “Bioupper 1”/“Next Energy”/“Bioupper 2”  (gennaio 2016/maggio 2017)</v>
      </c>
      <c r="FW2" s="24" t="str">
        <f>bando1_ente</f>
        <v>FinLombarda SpA</v>
      </c>
      <c r="FX2" s="24" t="str">
        <f>bando1_ambito</f>
        <v>1 Regionale</v>
      </c>
      <c r="FY2" s="24" t="str">
        <f>bando1_tema</f>
        <v>2 Ricerca industriale e sviluppo sperimentale</v>
      </c>
      <c r="FZ2" s="24" t="str">
        <f>bando1_misura</f>
        <v>POR Obiettivo 3 FSE 2000-2006 - Regione Lombardia. Sovvenzione Globale INGENIO (bando beneficiari) nei settori della ricerca applicata e collaborativa, della nuova imprenditorialità high-tech e del trasferimento tecnologico. BURL numero 28 (terzo supplemento ordinario) del 13 luglio 2006</v>
      </c>
      <c r="GA2" s="24" t="str">
        <f>bando1_descr</f>
        <v xml:space="preserve">Misure D3 “Sviluppo e consolidamento dell’imprenditorialità con priorità ai nuovi bacini di impiego” e D4 “Miglioramento delle risorse umane nel settore della ricerca e dello sviluppo tecnologico” relative al POR Obiettivo 3 FSE 2000-2006 - Regione Lombardia. Nelle Misure sono comprese entrambe le tematiche: "1- innovazione e competitività" e "2- ricerca e sviluppo" </v>
      </c>
      <c r="GB2" s="24" t="str">
        <f>bando1_anno</f>
        <v>2006</v>
      </c>
      <c r="GC2" s="24" t="str">
        <f>bando1_proj_val</f>
        <v>5 Oltre 100</v>
      </c>
      <c r="GD2" s="24" t="str">
        <f>bando1_inv_medio</f>
        <v>2 Da 50.000 a 200.000 Euro</v>
      </c>
      <c r="GE2" s="24" t="str">
        <f>bando2_ente</f>
        <v>Invitalia SpA</v>
      </c>
      <c r="GF2" s="24" t="str">
        <f>bando2_ambito</f>
        <v>2 Nazionale</v>
      </c>
      <c r="GG2" s="24" t="str">
        <f>bando2_tema</f>
        <v>1 Innovazione e competitività</v>
      </c>
      <c r="GH2" s="24" t="str">
        <f>bando2_misura</f>
        <v xml:space="preserve">Misura Smart&amp;Start (Ministero dello Sviluppo Economico – Direzione Generale Incentivi alle Imprese)  DM 6 marzo 2013 pubblicato nel sito internet istituzionale in data 4 giugno 2013. Circolare MISE del 20 giugno 2013 numero 21303. La Misura comprende le due tematiche: "1-innovazione e competitività" e "2-ricerca e sviluppo" </v>
      </c>
      <c r="GI2" s="24" t="str">
        <f>bando2_descr</f>
        <v>Domande di agevolazione presentate da start-up innovative secondo quanto previsto dall'articolo 9 comma 4 del DM 6 marzo 2013. Istituzione di un regime di aiuto finalizzato a promuovere la nascita di nuove imprese nelle regioni Basilicata, Calabria, Campania, Puglia, Sardegna e Sicilia.</v>
      </c>
      <c r="GJ2" s="24" t="str">
        <f>bando2_anno</f>
        <v>2013</v>
      </c>
      <c r="GK2" s="24" t="str">
        <f>bando2_proj_val</f>
        <v>5 Oltre 100</v>
      </c>
      <c r="GL2" s="24" t="str">
        <f>bando2_inv_medio</f>
        <v>3 Da 200.000 a 500.000 Euro</v>
      </c>
      <c r="GM2" s="24" t="str">
        <f>bando3_ente</f>
        <v>Invitalia SpA</v>
      </c>
      <c r="GN2" s="24" t="str">
        <f>bando3_ambito</f>
        <v>2 Nazionale</v>
      </c>
      <c r="GO2" s="24" t="str">
        <f>bando3_tema</f>
        <v>1 Innovazione e competitività</v>
      </c>
      <c r="GP2" s="24" t="str">
        <f>bando3_misura</f>
        <v xml:space="preserve">Misura Smart&amp;Start Italia (Ministero dello Sviluppo Economico – Direzione Generale Incentivi alle Imprese)  DM 24 settembre 2014 pubblicato in GURI il 13 novembre 2014. Circolare MISE del 10 dicembre 2014 numero 68032. La Misura comprende le due tematiche: "1-innovazione e competitività" e "2-ricerca e sviluppo" </v>
      </c>
      <c r="GQ2" s="24" t="str">
        <f>bando3_descr</f>
        <v>Sostenere la competitività dei sistemi produttivi nazionali, sostenere l’afflusso di capitali a beneficio di imprese innovative ad alto valore tecnologico, accelerare i processi di trasferimento tecnologico, favorire la diffusione di una cultura imprenditoriale votata all’innovazione, creare legami tra il mondo della ricerca e il mondo dell’impresa, favorire la diffusione di tecnologie digitali.</v>
      </c>
      <c r="GR2" s="24" t="str">
        <f>bando3_anno</f>
        <v>2015</v>
      </c>
      <c r="GS2" s="24" t="str">
        <f>bando3_proj_val</f>
        <v>5 Oltre 100</v>
      </c>
      <c r="GT2" s="24" t="str">
        <f>bando3_inv_medio</f>
        <v>4 Da 500.000 a 1.000.000 Euro</v>
      </c>
      <c r="GU2" s="24" t="str">
        <f>ads1_motivazioni_cs</f>
        <v>LAU1.1977-1982: Politecnico di Torino, corso di laurea in Ingegneria Aeronautica.
Dicembre 1982: Laurea in Ingegneria Aeronautica. Tesi sperimentale con titolo "I materiali compositi e la loro tenacità a frattura" svolta in collaborazione con le società AERITALIA e CEAST di Torino e gli Istituti di Costruzione di Macchine e di Progetto di Aeromobili del Politecnico di Torino. 1983-1984, iscritto al II° anno della Scuola di Ingegneria Aerospaziale presso il Politecnico di Torino.
Abilitazione alla Professione di Ingegnere, sessione di esami aprile 1983 (Iscrizione all'Ordine degli Ingegneri della Valle d'Aosta dal 1984 al numero 283). Attività di formazione su corsi "macchina (cellula, motore, componenti)" Aerospatiale, Costruzioni Aeronautiche Giovanni Agusta SpA, Turbomeca. Formazione continua su temi aeronautici, industriali e manageriali (vedi esempi CS1,CS2, CS3, CS4). Vulcanair SpA (NA), corso su normativa aeronautica ENAC/EASA (2011) - AVDA SpA (AO), corso su sicurezza dell'aviazione civile (2011). Dal 1 gennaio 2014, formazione continua come previsto dal Regolamento per l'aggiornamento della competenza professionale degli ingegneri (Consiglio Nazionale degli Ingegneri).</v>
      </c>
      <c r="GV2" s="24" t="str">
        <f>ads1_motivazioni_ep</f>
        <v>Dal 1984 (punti da EP1 a EP10), specifica esperienza in ambito aeronautico, industriale e manageriale. Scouting, selezione, analisi, valutazione di progetti di imprese costituite e costituende. Due diligence, pianificazione strategica e finanziaria nei confronti di PMI ed imprese di nuova costituzione. L'esperienza di valutazione (inclusiva del periodo c/o Centro Sviluppo-IBAN-Libero Professionista) comprende entrambe le tematiche: "1-innovazione e competitività" e "2-ricerca e sviluppo". Ad integrazione di quanto riportato nella sezione Esperienze Valutazione si evidenzia che: - a) dal mese di Giugno 2015 sono inserito nella lista di esperti esterni denominati "business_coach_SME" relativamente a Horizon 2020 SME Instrument: oltre 20 incarichi svolti ad oggi con EASME. - b) dal mese di Luglio 2015 sono ammesso all’elenco aperto di accreditamento della Regione Valle d'Aosta per il conferimento di incarichi per la valutazione  di piani di sviluppo (L.R. 14/2011) e di progetti di ricerca (L.R. 84/1993): due incarichi svolti. - c) Finlombarda, Esperto attività di valutazione tecnica progetti macro-aree di specializzazione previste dalla S3 (da dicembre 2015): 3 incarichi svolti. - d) Regione Emilia Romagna, Comitato Esperti in ricerca industriale, innovazione e trasferimento tecnologico (L.R. 7/2002) (da febbraio 2018), circa 200 progetti valutati. - e) Provincia Bolzano, Ripartizione 34, Commissione Valutazione programma “2016 Call Matching Fund for innovative startup” (gen/mar 2017), oltre 15 progetti valutati. PUBBLICAZIONI: "Guida pratica allo sviluppo di progetti imprenditoriali. Avviare un'impresa con il sostegno del Business Angel", 2008, Quaderno Associazione IBAN. Redatto congiuntamente con KPMG e con il patrocinio di AIFI. - "Guida al Business Plan", 2002, Volume redatto congiuntamente dalla Associazione IBAN con PricewaterhouseCoopers e AIFI.</v>
      </c>
      <c r="GW2" s="24" t="str">
        <f>ads2_motivazioni_cs</f>
        <v>Coincidente con Sezione M014</v>
      </c>
      <c r="GX2" s="24" t="str">
        <f>ads2_motivazioni_ep</f>
        <v>Coincidente con Sezione M030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252</vt:i4>
      </vt:variant>
    </vt:vector>
  </HeadingPairs>
  <TitlesOfParts>
    <vt:vector size="259"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ep2_ambito</vt:lpstr>
      <vt:lpstr>ep2_attivita</vt:lpstr>
      <vt:lpstr>ep2_comune</vt:lpstr>
      <vt:lpstr>ep2_denominazione</vt:lpstr>
      <vt:lpstr>ep2_dimensione</vt:lpstr>
      <vt:lpstr>ep2_fine</vt:lpstr>
      <vt:lpstr>ep2_inizio</vt:lpstr>
      <vt:lpstr>ep2_provincia</vt:lpstr>
      <vt:lpstr>ep2_resp</vt:lpstr>
      <vt:lpstr>ep2_rife</vt:lpstr>
      <vt:lpstr>ep2_settore</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cp:lastModifiedBy>Alessandro Chiesa</cp:lastModifiedBy>
  <cp:lastPrinted>2019-01-11T10:00:21Z</cp:lastPrinted>
  <dcterms:created xsi:type="dcterms:W3CDTF">2015-03-10T11:30:22Z</dcterms:created>
  <dcterms:modified xsi:type="dcterms:W3CDTF">2021-08-02T12:47:33Z</dcterms:modified>
  <cp:contentStatus>Finale</cp:contentStatus>
</cp:coreProperties>
</file>